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マスタ" sheetId="2" state="hidden" r:id="rId4"/>
    <sheet name="初動対応ウィザード" sheetId="3" state="visible" r:id="rId5"/>
    <sheet name="案件管理台帳" sheetId="4" state="visible" r:id="rId6"/>
    <sheet name="ダッシュボード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<sst xmlns="http://schemas.openxmlformats.org/spreadsheetml/2006/main" count="163" uniqueCount="113">
  <si>
    <r>
      <rPr>
        <b val="true"/>
        <sz val="14"/>
        <rFont val="Noto Sans CJK SC"/>
        <family val="2"/>
      </rPr>
      <t xml:space="preserve">ハラスメント相談対応・エスカレーションフロー</t>
    </r>
    <r>
      <rPr>
        <b val="true"/>
        <sz val="14"/>
        <rFont val="游ゴシック"/>
        <family val="0"/>
        <charset val="1"/>
      </rPr>
      <t xml:space="preserve">(</t>
    </r>
    <r>
      <rPr>
        <b val="true"/>
        <sz val="14"/>
        <rFont val="Noto Sans CJK SC"/>
        <family val="2"/>
      </rPr>
      <t xml:space="preserve">実務ツール版</t>
    </r>
    <r>
      <rPr>
        <b val="true"/>
        <sz val="14"/>
        <rFont val="游ゴシック"/>
        <family val="0"/>
        <charset val="1"/>
      </rPr>
      <t xml:space="preserve">)</t>
    </r>
  </si>
  <si>
    <t xml:space="preserve">■ このファイルでできること</t>
  </si>
  <si>
    <r>
      <rPr>
        <sz val="11"/>
        <rFont val="Noto Sans CJK SC"/>
        <family val="2"/>
      </rPr>
      <t xml:space="preserve">・「初動対応ウィザード」</t>
    </r>
    <r>
      <rPr>
        <sz val="11"/>
        <rFont val="游ゴシック"/>
        <family val="0"/>
        <charset val="1"/>
      </rPr>
      <t xml:space="preserve">:</t>
    </r>
    <r>
      <rPr>
        <sz val="11"/>
        <rFont val="Noto Sans CJK SC"/>
        <family val="2"/>
      </rPr>
      <t xml:space="preserve">立場を選ぶと対応ステップが自動表示。</t>
    </r>
    <r>
      <rPr>
        <sz val="11"/>
        <rFont val="游ゴシック"/>
        <family val="0"/>
        <charset val="1"/>
      </rPr>
      <t xml:space="preserve">5</t>
    </r>
    <r>
      <rPr>
        <sz val="11"/>
        <rFont val="Noto Sans CJK SC"/>
        <family val="2"/>
      </rPr>
      <t xml:space="preserve">つの質問に答えると緊急度</t>
    </r>
    <r>
      <rPr>
        <sz val="11"/>
        <rFont val="游ゴシック"/>
        <family val="0"/>
        <charset val="1"/>
      </rPr>
      <t xml:space="preserve">(</t>
    </r>
    <r>
      <rPr>
        <sz val="11"/>
        <rFont val="Noto Sans CJK SC"/>
        <family val="2"/>
      </rPr>
      <t xml:space="preserve">高</t>
    </r>
    <r>
      <rPr>
        <sz val="11"/>
        <rFont val="游ゴシック"/>
        <family val="0"/>
        <charset val="1"/>
      </rPr>
      <t xml:space="preserve">/</t>
    </r>
    <r>
      <rPr>
        <sz val="11"/>
        <rFont val="Noto Sans CJK SC"/>
        <family val="2"/>
      </rPr>
      <t xml:space="preserve">中</t>
    </r>
    <r>
      <rPr>
        <sz val="11"/>
        <rFont val="游ゴシック"/>
        <family val="0"/>
        <charset val="1"/>
      </rPr>
      <t xml:space="preserve">/</t>
    </r>
    <r>
      <rPr>
        <sz val="11"/>
        <rFont val="Noto Sans CJK SC"/>
        <family val="2"/>
      </rPr>
      <t xml:space="preserve">低</t>
    </r>
    <r>
      <rPr>
        <sz val="11"/>
        <rFont val="游ゴシック"/>
        <family val="0"/>
        <charset val="1"/>
      </rPr>
      <t xml:space="preserve">)</t>
    </r>
    <r>
      <rPr>
        <sz val="11"/>
        <rFont val="Noto Sans CJK SC"/>
        <family val="2"/>
      </rPr>
      <t xml:space="preserve">と対応期限を自動判定します。</t>
    </r>
  </si>
  <si>
    <r>
      <rPr>
        <sz val="11"/>
        <rFont val="Noto Sans CJK SC"/>
        <family val="2"/>
      </rPr>
      <t xml:space="preserve">・「案件管理台帳」</t>
    </r>
    <r>
      <rPr>
        <sz val="11"/>
        <rFont val="游ゴシック"/>
        <family val="0"/>
        <charset val="1"/>
      </rPr>
      <t xml:space="preserve">:</t>
    </r>
    <r>
      <rPr>
        <sz val="11"/>
        <rFont val="Noto Sans CJK SC"/>
        <family val="2"/>
      </rPr>
      <t xml:space="preserve">受付日・緊急度・ステータスを入れるだけで、対応期限・経過日数・期限超過警告を自動計算します。</t>
    </r>
  </si>
  <si>
    <r>
      <rPr>
        <sz val="11"/>
        <rFont val="Noto Sans CJK SC"/>
        <family val="2"/>
      </rPr>
      <t xml:space="preserve">・「ダッシュボード」</t>
    </r>
    <r>
      <rPr>
        <sz val="11"/>
        <rFont val="游ゴシック"/>
        <family val="0"/>
        <charset val="1"/>
      </rPr>
      <t xml:space="preserve">:</t>
    </r>
    <r>
      <rPr>
        <sz val="11"/>
        <rFont val="Noto Sans CJK SC"/>
        <family val="2"/>
      </rPr>
      <t xml:space="preserve">類型別・ステータス別の件数、期限超過アラートを自動集計しグラフ表示します。</t>
    </r>
  </si>
  <si>
    <t xml:space="preserve">■ 使い方</t>
  </si>
  <si>
    <r>
      <rPr>
        <sz val="11"/>
        <rFont val="游ゴシック"/>
        <family val="0"/>
        <charset val="1"/>
      </rPr>
      <t xml:space="preserve">1. </t>
    </r>
    <r>
      <rPr>
        <sz val="11"/>
        <rFont val="Noto Sans CJK SC"/>
        <family val="2"/>
      </rPr>
      <t xml:space="preserve">相談を受けたら「初動対応ウィザード」で立場を選択し、緊急度トリアージに回答する。</t>
    </r>
  </si>
  <si>
    <r>
      <rPr>
        <sz val="11"/>
        <rFont val="游ゴシック"/>
        <family val="0"/>
        <charset val="1"/>
      </rPr>
      <t xml:space="preserve">2. </t>
    </r>
    <r>
      <rPr>
        <sz val="11"/>
        <rFont val="Noto Sans CJK SC"/>
        <family val="2"/>
      </rPr>
      <t xml:space="preserve">判定された緊急度と受付日を「案件管理台帳」に転記する</t>
    </r>
    <r>
      <rPr>
        <sz val="11"/>
        <rFont val="游ゴシック"/>
        <family val="0"/>
        <charset val="1"/>
      </rPr>
      <t xml:space="preserve">(</t>
    </r>
    <r>
      <rPr>
        <sz val="11"/>
        <rFont val="Noto Sans CJK SC"/>
        <family val="2"/>
      </rPr>
      <t xml:space="preserve">類型・ステータスはプルダウン</t>
    </r>
    <r>
      <rPr>
        <sz val="11"/>
        <rFont val="游ゴシック"/>
        <family val="0"/>
        <charset val="1"/>
      </rPr>
      <t xml:space="preserve">)</t>
    </r>
    <r>
      <rPr>
        <sz val="11"/>
        <rFont val="Noto Sans CJK SC"/>
        <family val="2"/>
      </rPr>
      <t xml:space="preserve">。</t>
    </r>
  </si>
  <si>
    <r>
      <rPr>
        <sz val="11"/>
        <rFont val="游ゴシック"/>
        <family val="0"/>
        <charset val="1"/>
      </rPr>
      <t xml:space="preserve">3. </t>
    </r>
    <r>
      <rPr>
        <sz val="11"/>
        <rFont val="Noto Sans CJK SC"/>
        <family val="2"/>
      </rPr>
      <t xml:space="preserve">対応が進んだらステータスを更新する。「ダッシュボード」は自動で最新化されます。</t>
    </r>
  </si>
  <si>
    <t xml:space="preserve">■ 色のルール</t>
  </si>
  <si>
    <r>
      <rPr>
        <sz val="11"/>
        <rFont val="Noto Sans CJK SC"/>
        <family val="2"/>
      </rPr>
      <t xml:space="preserve">・青字セル</t>
    </r>
    <r>
      <rPr>
        <sz val="11"/>
        <rFont val="游ゴシック"/>
        <family val="0"/>
        <charset val="1"/>
      </rPr>
      <t xml:space="preserve">=</t>
    </r>
    <r>
      <rPr>
        <sz val="11"/>
        <rFont val="Noto Sans CJK SC"/>
        <family val="2"/>
      </rPr>
      <t xml:space="preserve">入力欄</t>
    </r>
    <r>
      <rPr>
        <sz val="11"/>
        <rFont val="游ゴシック"/>
        <family val="0"/>
        <charset val="1"/>
      </rPr>
      <t xml:space="preserve">(</t>
    </r>
    <r>
      <rPr>
        <sz val="11"/>
        <rFont val="Noto Sans CJK SC"/>
        <family val="2"/>
      </rPr>
      <t xml:space="preserve">黄色背景</t>
    </r>
    <r>
      <rPr>
        <sz val="11"/>
        <rFont val="游ゴシック"/>
        <family val="0"/>
        <charset val="1"/>
      </rPr>
      <t xml:space="preserve">) / </t>
    </r>
    <r>
      <rPr>
        <sz val="11"/>
        <rFont val="Noto Sans CJK SC"/>
        <family val="2"/>
      </rPr>
      <t xml:space="preserve">黒字</t>
    </r>
    <r>
      <rPr>
        <sz val="11"/>
        <rFont val="游ゴシック"/>
        <family val="0"/>
        <charset val="1"/>
      </rPr>
      <t xml:space="preserve">=</t>
    </r>
    <r>
      <rPr>
        <sz val="11"/>
        <rFont val="Noto Sans CJK SC"/>
        <family val="2"/>
      </rPr>
      <t xml:space="preserve">自動計算</t>
    </r>
    <r>
      <rPr>
        <sz val="11"/>
        <rFont val="游ゴシック"/>
        <family val="0"/>
        <charset val="1"/>
      </rPr>
      <t xml:space="preserve">(</t>
    </r>
    <r>
      <rPr>
        <sz val="11"/>
        <rFont val="Noto Sans CJK SC"/>
        <family val="2"/>
      </rPr>
      <t xml:space="preserve">触らない</t>
    </r>
    <r>
      <rPr>
        <sz val="11"/>
        <rFont val="游ゴシック"/>
        <family val="0"/>
        <charset val="1"/>
      </rPr>
      <t xml:space="preserve">)</t>
    </r>
  </si>
  <si>
    <r>
      <rPr>
        <sz val="11"/>
        <rFont val="Noto Sans CJK SC"/>
        <family val="2"/>
      </rPr>
      <t xml:space="preserve">・緑</t>
    </r>
    <r>
      <rPr>
        <sz val="11"/>
        <rFont val="游ゴシック"/>
        <family val="0"/>
        <charset val="1"/>
      </rPr>
      <t xml:space="preserve">=OK</t>
    </r>
    <r>
      <rPr>
        <sz val="11"/>
        <rFont val="Noto Sans CJK SC"/>
        <family val="2"/>
      </rPr>
      <t xml:space="preserve">・クローズ </t>
    </r>
    <r>
      <rPr>
        <sz val="11"/>
        <rFont val="游ゴシック"/>
        <family val="0"/>
        <charset val="1"/>
      </rPr>
      <t xml:space="preserve">/ </t>
    </r>
    <r>
      <rPr>
        <sz val="11"/>
        <rFont val="Noto Sans CJK SC"/>
        <family val="2"/>
      </rPr>
      <t xml:space="preserve">橙</t>
    </r>
    <r>
      <rPr>
        <sz val="11"/>
        <rFont val="游ゴシック"/>
        <family val="0"/>
        <charset val="1"/>
      </rPr>
      <t xml:space="preserve">=</t>
    </r>
    <r>
      <rPr>
        <sz val="11"/>
        <rFont val="Noto Sans CJK SC"/>
        <family val="2"/>
      </rPr>
      <t xml:space="preserve">対応中・注意 </t>
    </r>
    <r>
      <rPr>
        <sz val="11"/>
        <rFont val="游ゴシック"/>
        <family val="0"/>
        <charset val="1"/>
      </rPr>
      <t xml:space="preserve">/ </t>
    </r>
    <r>
      <rPr>
        <sz val="11"/>
        <rFont val="Noto Sans CJK SC"/>
        <family val="2"/>
      </rPr>
      <t xml:space="preserve">赤</t>
    </r>
    <r>
      <rPr>
        <sz val="11"/>
        <rFont val="游ゴシック"/>
        <family val="0"/>
        <charset val="1"/>
      </rPr>
      <t xml:space="preserve">=</t>
    </r>
    <r>
      <rPr>
        <sz val="11"/>
        <rFont val="Noto Sans CJK SC"/>
        <family val="2"/>
      </rPr>
      <t xml:space="preserve">緊急・期限超過</t>
    </r>
  </si>
  <si>
    <t xml:space="preserve">■ 免責</t>
  </si>
  <si>
    <t xml:space="preserve">本テンプレートは一般的な参考情報であり、法的助言ではありません。個別案件は弁護士・社労士等の専門家にご相談ください。</t>
  </si>
  <si>
    <r>
      <rPr>
        <sz val="11"/>
        <rFont val="Noto Sans CJK SC"/>
        <family val="2"/>
      </rPr>
      <t xml:space="preserve">出典</t>
    </r>
    <r>
      <rPr>
        <sz val="11"/>
        <rFont val="游ゴシック"/>
        <family val="0"/>
        <charset val="1"/>
      </rPr>
      <t xml:space="preserve">:</t>
    </r>
    <r>
      <rPr>
        <sz val="11"/>
        <rFont val="Noto Sans CJK SC"/>
        <family val="2"/>
      </rPr>
      <t xml:space="preserve">ウラ人事 </t>
    </r>
    <r>
      <rPr>
        <sz val="11"/>
        <rFont val="游ゴシック"/>
        <family val="0"/>
        <charset val="1"/>
      </rPr>
      <t xml:space="preserve">https://ura-jinji.com/</t>
    </r>
  </si>
  <si>
    <t xml:space="preserve">立場</t>
  </si>
  <si>
    <t xml:space="preserve">類型</t>
  </si>
  <si>
    <t xml:space="preserve">ステータス</t>
  </si>
  <si>
    <t xml:space="preserve">はい・いいえ</t>
  </si>
  <si>
    <t xml:space="preserve">済・未</t>
  </si>
  <si>
    <t xml:space="preserve">緊急度</t>
  </si>
  <si>
    <r>
      <rPr>
        <b val="true"/>
        <sz val="11"/>
        <rFont val="Noto Sans CJK SC"/>
        <family val="2"/>
      </rPr>
      <t xml:space="preserve">対応期限</t>
    </r>
    <r>
      <rPr>
        <b val="true"/>
        <sz val="11"/>
        <rFont val="游ゴシック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日</t>
    </r>
    <r>
      <rPr>
        <b val="true"/>
        <sz val="11"/>
        <rFont val="游ゴシック"/>
        <family val="0"/>
        <charset val="1"/>
      </rPr>
      <t xml:space="preserve">)</t>
    </r>
  </si>
  <si>
    <t xml:space="preserve">キー</t>
  </si>
  <si>
    <t xml:space="preserve">No</t>
  </si>
  <si>
    <t xml:space="preserve">ステップ内容</t>
  </si>
  <si>
    <t xml:space="preserve">管理職として相談を受けた</t>
  </si>
  <si>
    <t xml:space="preserve">パワハラ</t>
  </si>
  <si>
    <t xml:space="preserve">受付</t>
  </si>
  <si>
    <t xml:space="preserve">はい</t>
  </si>
  <si>
    <t xml:space="preserve">済</t>
  </si>
  <si>
    <t xml:space="preserve">高</t>
  </si>
  <si>
    <r>
      <rPr>
        <sz val="11"/>
        <color theme="1"/>
        <rFont val="Noto Sans CJK SC"/>
        <family val="2"/>
      </rPr>
      <t xml:space="preserve">管理職として相談を受けた</t>
    </r>
    <r>
      <rPr>
        <sz val="11"/>
        <color theme="1"/>
        <rFont val="游ゴシック"/>
        <family val="0"/>
        <charset val="1"/>
      </rPr>
      <t xml:space="preserve">1</t>
    </r>
  </si>
  <si>
    <r>
      <rPr>
        <sz val="11"/>
        <color theme="1"/>
        <rFont val="Noto Sans CJK SC"/>
        <family val="2"/>
      </rPr>
      <t xml:space="preserve">相談を受けた時点の内容を記録する</t>
    </r>
    <r>
      <rPr>
        <sz val="11"/>
        <color theme="1"/>
        <rFont val="游ゴシック"/>
        <family val="0"/>
        <charset val="1"/>
      </rPr>
      <t xml:space="preserve">(</t>
    </r>
    <r>
      <rPr>
        <sz val="11"/>
        <color theme="1"/>
        <rFont val="Noto Sans CJK SC"/>
        <family val="2"/>
      </rPr>
      <t xml:space="preserve">誰が・いつ・何を</t>
    </r>
    <r>
      <rPr>
        <sz val="11"/>
        <color theme="1"/>
        <rFont val="游ゴシック"/>
        <family val="0"/>
        <charset val="1"/>
      </rPr>
      <t xml:space="preserve">)</t>
    </r>
  </si>
  <si>
    <t xml:space="preserve">本人として相談したい</t>
  </si>
  <si>
    <t xml:space="preserve">セクハラ</t>
  </si>
  <si>
    <t xml:space="preserve">調査中</t>
  </si>
  <si>
    <t xml:space="preserve">いいえ</t>
  </si>
  <si>
    <t xml:space="preserve">未</t>
  </si>
  <si>
    <t xml:space="preserve">中</t>
  </si>
  <si>
    <r>
      <rPr>
        <sz val="11"/>
        <color theme="1"/>
        <rFont val="Noto Sans CJK SC"/>
        <family val="2"/>
      </rPr>
      <t xml:space="preserve">管理職として相談を受けた</t>
    </r>
    <r>
      <rPr>
        <sz val="11"/>
        <color theme="1"/>
        <rFont val="游ゴシック"/>
        <family val="0"/>
        <charset val="1"/>
      </rPr>
      <t xml:space="preserve">2</t>
    </r>
  </si>
  <si>
    <t xml:space="preserve">その場で個人的に解決しようとせず、まず人事・相談窓口に報告する</t>
  </si>
  <si>
    <t xml:space="preserve">同僚として相談を受けた</t>
  </si>
  <si>
    <t xml:space="preserve">マタハラ・パタハラ</t>
  </si>
  <si>
    <t xml:space="preserve">対応中</t>
  </si>
  <si>
    <t xml:space="preserve">低</t>
  </si>
  <si>
    <r>
      <rPr>
        <sz val="11"/>
        <color theme="1"/>
        <rFont val="Noto Sans CJK SC"/>
        <family val="2"/>
      </rPr>
      <t xml:space="preserve">管理職として相談を受けた</t>
    </r>
    <r>
      <rPr>
        <sz val="11"/>
        <color theme="1"/>
        <rFont val="游ゴシック"/>
        <family val="0"/>
        <charset val="1"/>
      </rPr>
      <t xml:space="preserve">3</t>
    </r>
  </si>
  <si>
    <t xml:space="preserve">相談者に対して、報告した旨と今後の流れを伝える</t>
  </si>
  <si>
    <t xml:space="preserve">カスハラ</t>
  </si>
  <si>
    <t xml:space="preserve">完了</t>
  </si>
  <si>
    <r>
      <rPr>
        <sz val="11"/>
        <color theme="1"/>
        <rFont val="Noto Sans CJK SC"/>
        <family val="2"/>
      </rPr>
      <t xml:space="preserve">管理職として相談を受けた</t>
    </r>
    <r>
      <rPr>
        <sz val="11"/>
        <color theme="1"/>
        <rFont val="游ゴシック"/>
        <family val="0"/>
        <charset val="1"/>
      </rPr>
      <t xml:space="preserve">4</t>
    </r>
  </si>
  <si>
    <t xml:space="preserve">状況が改善しない場合は、人事を通じて次のエスカレーション先に相談する</t>
  </si>
  <si>
    <t xml:space="preserve">その他</t>
  </si>
  <si>
    <t xml:space="preserve">取下げ</t>
  </si>
  <si>
    <r>
      <rPr>
        <sz val="11"/>
        <color theme="1"/>
        <rFont val="Noto Sans CJK SC"/>
        <family val="2"/>
      </rPr>
      <t xml:space="preserve">管理職として相談を受けた</t>
    </r>
    <r>
      <rPr>
        <sz val="11"/>
        <color theme="1"/>
        <rFont val="游ゴシック"/>
        <family val="0"/>
        <charset val="1"/>
      </rPr>
      <t xml:space="preserve">5</t>
    </r>
  </si>
  <si>
    <t xml:space="preserve">相談者への定期的なフォローアップの予定を決める</t>
  </si>
  <si>
    <r>
      <rPr>
        <sz val="11"/>
        <color theme="1"/>
        <rFont val="Noto Sans CJK SC"/>
        <family val="2"/>
      </rPr>
      <t xml:space="preserve">本人として相談したい</t>
    </r>
    <r>
      <rPr>
        <sz val="11"/>
        <color theme="1"/>
        <rFont val="游ゴシック"/>
        <family val="0"/>
        <charset val="1"/>
      </rPr>
      <t xml:space="preserve">1</t>
    </r>
  </si>
  <si>
    <t xml:space="preserve">いつ・どこで・何があったかを自分用にメモしておく</t>
  </si>
  <si>
    <r>
      <rPr>
        <sz val="11"/>
        <color theme="1"/>
        <rFont val="Noto Sans CJK SC"/>
        <family val="2"/>
      </rPr>
      <t xml:space="preserve">本人として相談したい</t>
    </r>
    <r>
      <rPr>
        <sz val="11"/>
        <color theme="1"/>
        <rFont val="游ゴシック"/>
        <family val="0"/>
        <charset val="1"/>
      </rPr>
      <t xml:space="preserve">2</t>
    </r>
  </si>
  <si>
    <t xml:space="preserve">直属の上司、または社内の相談窓口・人事に相談する</t>
  </si>
  <si>
    <r>
      <rPr>
        <sz val="11"/>
        <color theme="1"/>
        <rFont val="Noto Sans CJK SC"/>
        <family val="2"/>
      </rPr>
      <t xml:space="preserve">本人として相談したい</t>
    </r>
    <r>
      <rPr>
        <sz val="11"/>
        <color theme="1"/>
        <rFont val="游ゴシック"/>
        <family val="0"/>
        <charset val="1"/>
      </rPr>
      <t xml:space="preserve">3</t>
    </r>
  </si>
  <si>
    <r>
      <rPr>
        <sz val="11"/>
        <color theme="1"/>
        <rFont val="Noto Sans CJK SC"/>
        <family val="2"/>
      </rPr>
      <t xml:space="preserve">相談内容がどう扱われるか</t>
    </r>
    <r>
      <rPr>
        <sz val="11"/>
        <color theme="1"/>
        <rFont val="游ゴシック"/>
        <family val="0"/>
        <charset val="1"/>
      </rPr>
      <t xml:space="preserve">(</t>
    </r>
    <r>
      <rPr>
        <sz val="11"/>
        <color theme="1"/>
        <rFont val="Noto Sans CJK SC"/>
        <family val="2"/>
      </rPr>
      <t xml:space="preserve">秘密保持の範囲</t>
    </r>
    <r>
      <rPr>
        <sz val="11"/>
        <color theme="1"/>
        <rFont val="游ゴシック"/>
        <family val="0"/>
        <charset val="1"/>
      </rPr>
      <t xml:space="preserve">)</t>
    </r>
    <r>
      <rPr>
        <sz val="11"/>
        <color theme="1"/>
        <rFont val="Noto Sans CJK SC"/>
        <family val="2"/>
      </rPr>
      <t xml:space="preserve">を確認する</t>
    </r>
  </si>
  <si>
    <r>
      <rPr>
        <sz val="11"/>
        <color theme="1"/>
        <rFont val="Noto Sans CJK SC"/>
        <family val="2"/>
      </rPr>
      <t xml:space="preserve">本人として相談したい</t>
    </r>
    <r>
      <rPr>
        <sz val="11"/>
        <color theme="1"/>
        <rFont val="游ゴシック"/>
        <family val="0"/>
        <charset val="1"/>
      </rPr>
      <t xml:space="preserve">4</t>
    </r>
  </si>
  <si>
    <r>
      <rPr>
        <sz val="11"/>
        <color theme="1"/>
        <rFont val="Noto Sans CJK SC"/>
        <family val="2"/>
      </rPr>
      <t xml:space="preserve">状況が改善しない場合は、社外の相談窓口</t>
    </r>
    <r>
      <rPr>
        <sz val="11"/>
        <color theme="1"/>
        <rFont val="游ゴシック"/>
        <family val="0"/>
        <charset val="1"/>
      </rPr>
      <t xml:space="preserve">(</t>
    </r>
    <r>
      <rPr>
        <sz val="11"/>
        <color theme="1"/>
        <rFont val="Noto Sans CJK SC"/>
        <family val="2"/>
      </rPr>
      <t xml:space="preserve">労働局等</t>
    </r>
    <r>
      <rPr>
        <sz val="11"/>
        <color theme="1"/>
        <rFont val="游ゴシック"/>
        <family val="0"/>
        <charset val="1"/>
      </rPr>
      <t xml:space="preserve">)</t>
    </r>
    <r>
      <rPr>
        <sz val="11"/>
        <color theme="1"/>
        <rFont val="Noto Sans CJK SC"/>
        <family val="2"/>
      </rPr>
      <t xml:space="preserve">も検討する</t>
    </r>
  </si>
  <si>
    <r>
      <rPr>
        <sz val="11"/>
        <color theme="1"/>
        <rFont val="Noto Sans CJK SC"/>
        <family val="2"/>
      </rPr>
      <t xml:space="preserve">本人として相談したい</t>
    </r>
    <r>
      <rPr>
        <sz val="11"/>
        <color theme="1"/>
        <rFont val="游ゴシック"/>
        <family val="0"/>
        <charset val="1"/>
      </rPr>
      <t xml:space="preserve">5</t>
    </r>
  </si>
  <si>
    <r>
      <rPr>
        <sz val="11"/>
        <color theme="1"/>
        <rFont val="Noto Sans CJK SC"/>
        <family val="2"/>
      </rPr>
      <t xml:space="preserve">同僚として相談を受けた</t>
    </r>
    <r>
      <rPr>
        <sz val="11"/>
        <color theme="1"/>
        <rFont val="游ゴシック"/>
        <family val="0"/>
        <charset val="1"/>
      </rPr>
      <t xml:space="preserve">1</t>
    </r>
  </si>
  <si>
    <t xml:space="preserve">話を聞いたことを、相談者の了承を得たうえで記録する</t>
  </si>
  <si>
    <r>
      <rPr>
        <sz val="11"/>
        <color theme="1"/>
        <rFont val="Noto Sans CJK SC"/>
        <family val="2"/>
      </rPr>
      <t xml:space="preserve">同僚として相談を受けた</t>
    </r>
    <r>
      <rPr>
        <sz val="11"/>
        <color theme="1"/>
        <rFont val="游ゴシック"/>
        <family val="0"/>
        <charset val="1"/>
      </rPr>
      <t xml:space="preserve">2</t>
    </r>
  </si>
  <si>
    <t xml:space="preserve">自分だけで判断・対応せず、相談者に社内窓口への相談を勧める</t>
  </si>
  <si>
    <r>
      <rPr>
        <sz val="11"/>
        <color theme="1"/>
        <rFont val="Noto Sans CJK SC"/>
        <family val="2"/>
      </rPr>
      <t xml:space="preserve">同僚として相談を受けた</t>
    </r>
    <r>
      <rPr>
        <sz val="11"/>
        <color theme="1"/>
        <rFont val="游ゴシック"/>
        <family val="0"/>
        <charset val="1"/>
      </rPr>
      <t xml:space="preserve">3</t>
    </r>
  </si>
  <si>
    <t xml:space="preserve">相談者の了承が得られれば、上司や人事に状況を伝える</t>
  </si>
  <si>
    <r>
      <rPr>
        <sz val="11"/>
        <color theme="1"/>
        <rFont val="Noto Sans CJK SC"/>
        <family val="2"/>
      </rPr>
      <t xml:space="preserve">同僚として相談を受けた</t>
    </r>
    <r>
      <rPr>
        <sz val="11"/>
        <color theme="1"/>
        <rFont val="游ゴシック"/>
        <family val="0"/>
        <charset val="1"/>
      </rPr>
      <t xml:space="preserve">4</t>
    </r>
  </si>
  <si>
    <t xml:space="preserve">相談者の状況を継続的に気にかけ、無理に詳細を聞き出さない</t>
  </si>
  <si>
    <r>
      <rPr>
        <sz val="11"/>
        <color theme="1"/>
        <rFont val="Noto Sans CJK SC"/>
        <family val="2"/>
      </rPr>
      <t xml:space="preserve">同僚として相談を受けた</t>
    </r>
    <r>
      <rPr>
        <sz val="11"/>
        <color theme="1"/>
        <rFont val="游ゴシック"/>
        <family val="0"/>
        <charset val="1"/>
      </rPr>
      <t xml:space="preserve">5</t>
    </r>
  </si>
  <si>
    <t xml:space="preserve">ハラスメント相談 初動対応ウィザード</t>
  </si>
  <si>
    <t xml:space="preserve">青字セルを入力すると、対応ステップ・緊急度判定・対応期限が自動表示されます。</t>
  </si>
  <si>
    <t xml:space="preserve">① あなたの立場を選択</t>
  </si>
  <si>
    <t xml:space="preserve">相談受付日</t>
  </si>
  <si>
    <r>
      <rPr>
        <b val="true"/>
        <sz val="11"/>
        <rFont val="Noto Sans CJK SC"/>
        <family val="2"/>
      </rPr>
      <t xml:space="preserve">② 対応ステップ</t>
    </r>
    <r>
      <rPr>
        <b val="true"/>
        <sz val="11"/>
        <rFont val="游ゴシック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選択した立場に応じて自動表示</t>
    </r>
    <r>
      <rPr>
        <b val="true"/>
        <sz val="11"/>
        <rFont val="游ゴシック"/>
        <family val="0"/>
        <charset val="1"/>
      </rPr>
      <t xml:space="preserve">)</t>
    </r>
  </si>
  <si>
    <t xml:space="preserve">やること</t>
  </si>
  <si>
    <t xml:space="preserve">実施</t>
  </si>
  <si>
    <t xml:space="preserve">実施日・メモ</t>
  </si>
  <si>
    <t xml:space="preserve">実施済み率</t>
  </si>
  <si>
    <r>
      <rPr>
        <b val="true"/>
        <sz val="11"/>
        <rFont val="Noto Sans CJK SC"/>
        <family val="2"/>
      </rPr>
      <t xml:space="preserve">③ 緊急度トリアージ</t>
    </r>
    <r>
      <rPr>
        <b val="true"/>
        <sz val="11"/>
        <rFont val="游ゴシック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はい</t>
    </r>
    <r>
      <rPr>
        <b val="true"/>
        <sz val="11"/>
        <rFont val="游ゴシック"/>
        <family val="0"/>
        <charset val="1"/>
      </rPr>
      <t xml:space="preserve">/</t>
    </r>
    <r>
      <rPr>
        <b val="true"/>
        <sz val="11"/>
        <rFont val="Noto Sans CJK SC"/>
        <family val="2"/>
      </rPr>
      <t xml:space="preserve">いいえを選択</t>
    </r>
    <r>
      <rPr>
        <b val="true"/>
        <sz val="11"/>
        <rFont val="游ゴシック"/>
        <family val="0"/>
        <charset val="1"/>
      </rPr>
      <t xml:space="preserve">)</t>
    </r>
  </si>
  <si>
    <t xml:space="preserve">確認項目</t>
  </si>
  <si>
    <t xml:space="preserve">回答</t>
  </si>
  <si>
    <t xml:space="preserve">重み</t>
  </si>
  <si>
    <t xml:space="preserve">行為が現在も継続している</t>
  </si>
  <si>
    <t xml:space="preserve">身体接触・暴力・脅迫を伴う</t>
  </si>
  <si>
    <r>
      <rPr>
        <sz val="11"/>
        <color theme="1"/>
        <rFont val="Noto Sans CJK SC"/>
        <family val="2"/>
      </rPr>
      <t xml:space="preserve">相談者の心身に不調が出ている</t>
    </r>
    <r>
      <rPr>
        <sz val="11"/>
        <color theme="1"/>
        <rFont val="游ゴシック"/>
        <family val="0"/>
        <charset val="1"/>
      </rPr>
      <t xml:space="preserve">(</t>
    </r>
    <r>
      <rPr>
        <sz val="11"/>
        <color theme="1"/>
        <rFont val="Noto Sans CJK SC"/>
        <family val="2"/>
      </rPr>
      <t xml:space="preserve">欠勤・通院など</t>
    </r>
    <r>
      <rPr>
        <sz val="11"/>
        <color theme="1"/>
        <rFont val="游ゴシック"/>
        <family val="0"/>
        <charset val="1"/>
      </rPr>
      <t xml:space="preserve">)</t>
    </r>
  </si>
  <si>
    <t xml:space="preserve">行為者が相談者の上位職・評価者である</t>
  </si>
  <si>
    <t xml:space="preserve">行為者に過去にも同様の相談・注意歴がある</t>
  </si>
  <si>
    <t xml:space="preserve">緊急度スコア</t>
  </si>
  <si>
    <t xml:space="preserve">緊急度判定</t>
  </si>
  <si>
    <t xml:space="preserve">推奨対応期限</t>
  </si>
  <si>
    <t xml:space="preserve">推奨アクション</t>
  </si>
  <si>
    <t xml:space="preserve">ハラスメント案件管理台帳</t>
  </si>
  <si>
    <r>
      <rPr>
        <sz val="9"/>
        <color rgb="FF808080"/>
        <rFont val="Noto Sans CJK SC"/>
        <family val="2"/>
      </rPr>
      <t xml:space="preserve">青字列に入力すると、対応期限・経過日数・警告が自動計算されます</t>
    </r>
    <r>
      <rPr>
        <sz val="9"/>
        <color rgb="FF808080"/>
        <rFont val="游ゴシック"/>
        <family val="0"/>
        <charset val="1"/>
      </rPr>
      <t xml:space="preserve">(1</t>
    </r>
    <r>
      <rPr>
        <sz val="9"/>
        <color rgb="FF808080"/>
        <rFont val="Noto Sans CJK SC"/>
        <family val="2"/>
      </rPr>
      <t xml:space="preserve">行目は入力例</t>
    </r>
    <r>
      <rPr>
        <sz val="9"/>
        <color rgb="FF808080"/>
        <rFont val="游ゴシック"/>
        <family val="0"/>
        <charset val="1"/>
      </rPr>
      <t xml:space="preserve">)</t>
    </r>
    <r>
      <rPr>
        <sz val="9"/>
        <color rgb="FF808080"/>
        <rFont val="Noto Sans CJK SC"/>
        <family val="2"/>
      </rPr>
      <t xml:space="preserve">。</t>
    </r>
  </si>
  <si>
    <r>
      <rPr>
        <b val="true"/>
        <sz val="11"/>
        <color rgb="FFFFFFFF"/>
        <rFont val="Noto Sans CJK SC"/>
        <family val="2"/>
      </rPr>
      <t xml:space="preserve">案件</t>
    </r>
    <r>
      <rPr>
        <b val="true"/>
        <sz val="11"/>
        <color rgb="FFFFFFFF"/>
        <rFont val="游ゴシック"/>
        <family val="0"/>
        <charset val="1"/>
      </rPr>
      <t xml:space="preserve">No</t>
    </r>
  </si>
  <si>
    <t xml:space="preserve">受付日</t>
  </si>
  <si>
    <r>
      <rPr>
        <b val="true"/>
        <sz val="11"/>
        <color rgb="FFFFFFFF"/>
        <rFont val="Noto Sans CJK SC"/>
        <family val="2"/>
      </rPr>
      <t xml:space="preserve">相談経路</t>
    </r>
    <r>
      <rPr>
        <b val="true"/>
        <sz val="11"/>
        <color rgb="FFFFFFFF"/>
        <rFont val="游ゴシック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立場</t>
    </r>
    <r>
      <rPr>
        <b val="true"/>
        <sz val="11"/>
        <color rgb="FFFFFFFF"/>
        <rFont val="游ゴシック"/>
        <family val="0"/>
        <charset val="1"/>
      </rPr>
      <t xml:space="preserve">)</t>
    </r>
  </si>
  <si>
    <r>
      <rPr>
        <b val="true"/>
        <sz val="11"/>
        <color rgb="FFFFFFFF"/>
        <rFont val="Noto Sans CJK SC"/>
        <family val="2"/>
      </rPr>
      <t xml:space="preserve">対応期限</t>
    </r>
    <r>
      <rPr>
        <b val="true"/>
        <sz val="11"/>
        <color rgb="FFFFFFFF"/>
        <rFont val="游ゴシック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自動</t>
    </r>
    <r>
      <rPr>
        <b val="true"/>
        <sz val="11"/>
        <color rgb="FFFFFFFF"/>
        <rFont val="游ゴシック"/>
        <family val="0"/>
        <charset val="1"/>
      </rPr>
      <t xml:space="preserve">)</t>
    </r>
  </si>
  <si>
    <r>
      <rPr>
        <b val="true"/>
        <sz val="11"/>
        <color rgb="FFFFFFFF"/>
        <rFont val="Noto Sans CJK SC"/>
        <family val="2"/>
      </rPr>
      <t xml:space="preserve">経過日数</t>
    </r>
    <r>
      <rPr>
        <b val="true"/>
        <sz val="11"/>
        <color rgb="FFFFFFFF"/>
        <rFont val="游ゴシック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自動</t>
    </r>
    <r>
      <rPr>
        <b val="true"/>
        <sz val="11"/>
        <color rgb="FFFFFFFF"/>
        <rFont val="游ゴシック"/>
        <family val="0"/>
        <charset val="1"/>
      </rPr>
      <t xml:space="preserve">)</t>
    </r>
  </si>
  <si>
    <r>
      <rPr>
        <b val="true"/>
        <sz val="11"/>
        <color rgb="FFFFFFFF"/>
        <rFont val="Noto Sans CJK SC"/>
        <family val="2"/>
      </rPr>
      <t xml:space="preserve">警告</t>
    </r>
    <r>
      <rPr>
        <b val="true"/>
        <sz val="11"/>
        <color rgb="FFFFFFFF"/>
        <rFont val="游ゴシック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自動</t>
    </r>
    <r>
      <rPr>
        <b val="true"/>
        <sz val="11"/>
        <color rgb="FFFFFFFF"/>
        <rFont val="游ゴシック"/>
        <family val="0"/>
        <charset val="1"/>
      </rPr>
      <t xml:space="preserve">)</t>
    </r>
  </si>
  <si>
    <t xml:space="preserve">メモ</t>
  </si>
  <si>
    <r>
      <rPr>
        <sz val="11"/>
        <color rgb="FF0000FF"/>
        <rFont val="Noto Sans CJK SC"/>
        <family val="2"/>
      </rPr>
      <t xml:space="preserve">入力例</t>
    </r>
    <r>
      <rPr>
        <sz val="11"/>
        <color rgb="FF0000FF"/>
        <rFont val="游ゴシック"/>
        <family val="0"/>
        <charset val="1"/>
      </rPr>
      <t xml:space="preserve">:6/30 </t>
    </r>
    <r>
      <rPr>
        <sz val="11"/>
        <color rgb="FF0000FF"/>
        <rFont val="Noto Sans CJK SC"/>
        <family val="2"/>
      </rPr>
      <t xml:space="preserve">部下より上司の叱責について相談</t>
    </r>
  </si>
  <si>
    <r>
      <rPr>
        <b val="true"/>
        <sz val="14"/>
        <rFont val="Noto Sans CJK SC"/>
        <family val="2"/>
      </rPr>
      <t xml:space="preserve">ハラスメント案件ダッシュボード</t>
    </r>
    <r>
      <rPr>
        <b val="true"/>
        <sz val="14"/>
        <rFont val="游ゴシック"/>
        <family val="0"/>
        <charset val="1"/>
      </rPr>
      <t xml:space="preserve">(</t>
    </r>
    <r>
      <rPr>
        <b val="true"/>
        <sz val="14"/>
        <rFont val="Noto Sans CJK SC"/>
        <family val="2"/>
      </rPr>
      <t xml:space="preserve">自動集計</t>
    </r>
    <r>
      <rPr>
        <b val="true"/>
        <sz val="14"/>
        <rFont val="游ゴシック"/>
        <family val="0"/>
        <charset val="1"/>
      </rPr>
      <t xml:space="preserve">)</t>
    </r>
  </si>
  <si>
    <t xml:space="preserve">類型別件数</t>
  </si>
  <si>
    <t xml:space="preserve">ステータス別件数</t>
  </si>
  <si>
    <t xml:space="preserve">重要アラート</t>
  </si>
  <si>
    <t xml:space="preserve">件数</t>
  </si>
  <si>
    <t xml:space="preserve">期限超過の案件数</t>
  </si>
  <si>
    <t xml:space="preserve">緊急度「高」の未クローズ案件</t>
  </si>
  <si>
    <t xml:space="preserve">対応中案件の平均経過日数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</si>
</sst>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Noto Sans CJK SC"/>
      <family val="2"/>
    </font>
    <font>
      <b val="true"/>
      <sz val="14"/>
      <name val="游ゴシック"/>
      <family val="0"/>
      <charset val="1"/>
    </font>
    <font>
      <sz val="11"/>
      <name val="游ゴシック"/>
      <family val="0"/>
      <charset val="1"/>
    </font>
    <font>
      <b val="true"/>
      <sz val="11"/>
      <name val="Noto Sans CJK SC"/>
      <family val="2"/>
    </font>
    <font>
      <sz val="11"/>
      <name val="Noto Sans CJK SC"/>
      <family val="2"/>
    </font>
    <font>
      <sz val="11"/>
      <color theme="1"/>
      <name val="游ゴシック"/>
      <family val="0"/>
      <charset val="1"/>
    </font>
    <font>
      <b val="true"/>
      <sz val="11"/>
      <name val="游ゴシック"/>
      <family val="0"/>
      <charset val="1"/>
    </font>
    <font>
      <sz val="11"/>
      <color theme="1"/>
      <name val="Noto Sans CJK SC"/>
      <family val="2"/>
    </font>
    <font>
      <sz val="9"/>
      <color rgb="FF808080"/>
      <name val="Noto Sans CJK SC"/>
      <family val="2"/>
    </font>
    <font>
      <sz val="11"/>
      <color rgb="FF0000FF"/>
      <name val="Noto Sans CJK SC"/>
      <family val="2"/>
    </font>
    <font>
      <b val="true"/>
      <sz val="11"/>
      <color rgb="FFFFFFFF"/>
      <name val="游ゴシック"/>
      <family val="0"/>
      <charset val="1"/>
    </font>
    <font>
      <b val="true"/>
      <sz val="11"/>
      <color rgb="FFFFFFFF"/>
      <name val="Noto Sans CJK SC"/>
      <family val="2"/>
    </font>
    <font>
      <sz val="11"/>
      <color rgb="FF0000FF"/>
      <name val="游ゴシック"/>
      <family val="0"/>
      <charset val="1"/>
    </font>
    <font>
      <sz val="9"/>
      <color rgb="FF808080"/>
      <name val="游ゴシック"/>
      <family val="0"/>
      <charset val="1"/>
    </font>
    <font>
      <b val="true"/>
      <sz val="18"/>
      <color rgb="FF000000"/>
      <name val="Noto Sans CJK SC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D9D9"/>
      </patternFill>
    </fill>
    <fill>
      <patternFill patternType="solid">
        <fgColor rgb="FFFFF2CC"/>
        <bgColor rgb="FFFFE699"/>
      </patternFill>
    </fill>
    <fill>
      <patternFill patternType="solid">
        <fgColor rgb="FF305496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游ゴシック"/>
        <charset val="1"/>
        <family val="0"/>
        <color rgb="FF9C0006"/>
      </font>
      <fill>
        <patternFill>
          <bgColor rgb="FFFFC7CE"/>
        </patternFill>
      </fill>
    </dxf>
    <dxf>
      <fill>
        <patternFill>
          <bgColor rgb="FFFFE699"/>
        </patternFill>
      </fill>
    </dxf>
    <dxf>
      <font>
        <name val="游ゴシック"/>
        <charset val="1"/>
        <family val="0"/>
        <color rgb="FF006100"/>
      </font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2CC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4F81BD"/>
      <rgbColor rgb="FF878787"/>
      <rgbColor rgb="FF003366"/>
      <rgbColor rgb="FF339966"/>
      <rgbColor rgb="FF003300"/>
      <rgbColor rgb="FF333300"/>
      <rgbColor rgb="FF993300"/>
      <rgbColor rgb="FF993366"/>
      <rgbColor rgb="FF30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類型別件数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ダッシュボード!B4</c:f>
              <c:strCache>
                <c:ptCount val="1"/>
                <c:pt idx="0">
                  <c:v>件数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ダッシュボード!$A$5:$A$9</c:f>
              <c:strCache>
                <c:ptCount val="5"/>
                <c:pt idx="0">
                  <c:v>パワハラ</c:v>
                </c:pt>
                <c:pt idx="1">
                  <c:v>セクハラ</c:v>
                </c:pt>
                <c:pt idx="2">
                  <c:v>マタハラ・パタハラ</c:v>
                </c:pt>
                <c:pt idx="3">
                  <c:v>カスハラ</c:v>
                </c:pt>
                <c:pt idx="4">
                  <c:v>その他</c:v>
                </c:pt>
              </c:strCache>
            </c:strRef>
          </c:cat>
          <c:val>
            <c:numRef>
              <c:f>ダッシュボード!$B$5:$B$9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13659009"/>
        <c:axId val="41778617"/>
      </c:barChart>
      <c:catAx>
        <c:axId val="1365900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1778617"/>
        <c:crosses val="autoZero"/>
        <c:auto val="1"/>
        <c:lblAlgn val="ctr"/>
        <c:lblOffset val="100"/>
        <c:noMultiLvlLbl val="0"/>
      </c:catAx>
      <c:valAx>
        <c:axId val="4177861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3659009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11</xdr:row>
      <xdr:rowOff>0</xdr:rowOff>
    </xdr:from>
    <xdr:to>
      <xdr:col>6</xdr:col>
      <xdr:colOff>715320</xdr:colOff>
      <xdr:row>26</xdr:row>
      <xdr:rowOff>22320</xdr:rowOff>
    </xdr:to>
    <xdr:graphicFrame>
      <xdr:nvGraphicFramePr>
        <xdr:cNvPr id="1" name="Chart 1"/>
        <xdr:cNvGraphicFramePr/>
      </xdr:nvGraphicFramePr>
      <xdr:xfrm>
        <a:off x="0" y="2179440"/>
        <a:ext cx="503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7.15" hidden="false" customHeight="false" outlineLevel="0" collapsed="false">
      <c r="A3" s="3" t="s">
        <v>1</v>
      </c>
    </row>
    <row r="4" customFormat="false" ht="32.8" hidden="false" customHeight="false" outlineLevel="0" collapsed="false">
      <c r="A4" s="4" t="s">
        <v>2</v>
      </c>
    </row>
    <row r="5" customFormat="false" ht="32.8" hidden="false" customHeight="false" outlineLevel="0" collapsed="false">
      <c r="A5" s="4" t="s">
        <v>3</v>
      </c>
    </row>
    <row r="6" customFormat="false" ht="17.15" hidden="false" customHeight="false" outlineLevel="0" collapsed="false">
      <c r="A6" s="4" t="s">
        <v>4</v>
      </c>
    </row>
    <row r="7" customFormat="false" ht="15" hidden="false" customHeight="false" outlineLevel="0" collapsed="false">
      <c r="A7" s="2"/>
    </row>
    <row r="8" customFormat="false" ht="17.15" hidden="false" customHeight="false" outlineLevel="0" collapsed="false">
      <c r="A8" s="3" t="s">
        <v>5</v>
      </c>
    </row>
    <row r="9" customFormat="false" ht="17.15" hidden="false" customHeight="false" outlineLevel="0" collapsed="false">
      <c r="A9" s="2" t="s">
        <v>6</v>
      </c>
    </row>
    <row r="10" customFormat="false" ht="17.15" hidden="false" customHeight="false" outlineLevel="0" collapsed="false">
      <c r="A10" s="2" t="s">
        <v>7</v>
      </c>
    </row>
    <row r="11" customFormat="false" ht="17.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/>
    </row>
    <row r="13" customFormat="false" ht="17.15" hidden="false" customHeight="false" outlineLevel="0" collapsed="false">
      <c r="A13" s="3" t="s">
        <v>9</v>
      </c>
    </row>
    <row r="14" customFormat="false" ht="17.15" hidden="false" customHeight="false" outlineLevel="0" collapsed="false">
      <c r="A14" s="4" t="s">
        <v>10</v>
      </c>
    </row>
    <row r="15" customFormat="false" ht="17.15" hidden="false" customHeight="false" outlineLevel="0" collapsed="false">
      <c r="A15" s="4" t="s">
        <v>11</v>
      </c>
    </row>
    <row r="16" customFormat="false" ht="15" hidden="false" customHeight="false" outlineLevel="0" collapsed="false">
      <c r="A16" s="2"/>
    </row>
    <row r="17" customFormat="false" ht="17.15" hidden="false" customHeight="false" outlineLevel="0" collapsed="false">
      <c r="A17" s="3" t="s">
        <v>12</v>
      </c>
    </row>
    <row r="18" customFormat="false" ht="32.8" hidden="false" customHeight="false" outlineLevel="0" collapsed="false">
      <c r="A18" s="4" t="s">
        <v>13</v>
      </c>
    </row>
    <row r="19" customFormat="false" ht="15" hidden="false" customHeight="false" outlineLevel="0" collapsed="false">
      <c r="A19" s="2"/>
    </row>
    <row r="20" customFormat="false" ht="17.15" hidden="false" customHeight="false" outlineLevel="0" collapsed="false">
      <c r="A20" s="4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12"/>
    <col collapsed="false" customWidth="true" hidden="false" outlineLevel="0" max="5" min="5" style="0" width="8"/>
    <col collapsed="false" customWidth="true" hidden="false" outlineLevel="0" max="7" min="7" style="0" width="8"/>
    <col collapsed="false" customWidth="true" hidden="false" outlineLevel="0" max="8" min="8" style="0" width="12"/>
    <col collapsed="false" customWidth="true" hidden="false" outlineLevel="0" max="10" min="10" style="0" width="30"/>
    <col collapsed="false" customWidth="true" hidden="false" outlineLevel="0" max="11" min="11" style="0" width="26"/>
    <col collapsed="false" customWidth="true" hidden="false" outlineLevel="0" max="12" min="12" style="0" width="5"/>
    <col collapsed="false" customWidth="true" hidden="false" outlineLevel="0" max="13" min="13" style="0" width="55"/>
  </cols>
  <sheetData>
    <row r="1" customFormat="false" ht="17.15" hidden="false" customHeight="false" outlineLevel="0" collapsed="false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6"/>
      <c r="G1" s="5" t="s">
        <v>20</v>
      </c>
      <c r="H1" s="5" t="s">
        <v>21</v>
      </c>
      <c r="I1" s="6"/>
      <c r="J1" s="5" t="s">
        <v>22</v>
      </c>
      <c r="K1" s="5" t="s">
        <v>15</v>
      </c>
      <c r="L1" s="7" t="s">
        <v>23</v>
      </c>
      <c r="M1" s="5" t="s">
        <v>24</v>
      </c>
    </row>
    <row r="2" customFormat="false" ht="17.15" hidden="false" customHeight="false" outlineLevel="0" collapsed="false">
      <c r="A2" s="8" t="s">
        <v>25</v>
      </c>
      <c r="B2" s="8" t="s">
        <v>26</v>
      </c>
      <c r="C2" s="8" t="s">
        <v>27</v>
      </c>
      <c r="D2" s="8" t="s">
        <v>28</v>
      </c>
      <c r="E2" s="8" t="s">
        <v>29</v>
      </c>
      <c r="F2" s="6"/>
      <c r="G2" s="8" t="s">
        <v>30</v>
      </c>
      <c r="H2" s="6" t="n">
        <v>3</v>
      </c>
      <c r="I2" s="6"/>
      <c r="J2" s="8" t="s">
        <v>31</v>
      </c>
      <c r="K2" s="8" t="s">
        <v>25</v>
      </c>
      <c r="L2" s="6" t="n">
        <v>1</v>
      </c>
      <c r="M2" s="8" t="s">
        <v>32</v>
      </c>
    </row>
    <row r="3" customFormat="false" ht="17.15" hidden="false" customHeight="false" outlineLevel="0" collapsed="false">
      <c r="A3" s="8" t="s">
        <v>33</v>
      </c>
      <c r="B3" s="8" t="s">
        <v>34</v>
      </c>
      <c r="C3" s="8" t="s">
        <v>35</v>
      </c>
      <c r="D3" s="8" t="s">
        <v>36</v>
      </c>
      <c r="E3" s="8" t="s">
        <v>37</v>
      </c>
      <c r="F3" s="6"/>
      <c r="G3" s="8" t="s">
        <v>38</v>
      </c>
      <c r="H3" s="6" t="n">
        <v>7</v>
      </c>
      <c r="I3" s="6"/>
      <c r="J3" s="8" t="s">
        <v>39</v>
      </c>
      <c r="K3" s="8" t="s">
        <v>25</v>
      </c>
      <c r="L3" s="6" t="n">
        <v>2</v>
      </c>
      <c r="M3" s="8" t="s">
        <v>40</v>
      </c>
    </row>
    <row r="4" customFormat="false" ht="17.15" hidden="false" customHeight="false" outlineLevel="0" collapsed="false">
      <c r="A4" s="8" t="s">
        <v>41</v>
      </c>
      <c r="B4" s="8" t="s">
        <v>42</v>
      </c>
      <c r="C4" s="8" t="s">
        <v>43</v>
      </c>
      <c r="D4" s="6"/>
      <c r="E4" s="6"/>
      <c r="F4" s="6"/>
      <c r="G4" s="8" t="s">
        <v>44</v>
      </c>
      <c r="H4" s="6" t="n">
        <v>14</v>
      </c>
      <c r="I4" s="6"/>
      <c r="J4" s="8" t="s">
        <v>45</v>
      </c>
      <c r="K4" s="8" t="s">
        <v>25</v>
      </c>
      <c r="L4" s="6" t="n">
        <v>3</v>
      </c>
      <c r="M4" s="8" t="s">
        <v>46</v>
      </c>
    </row>
    <row r="5" customFormat="false" ht="17.15" hidden="false" customHeight="false" outlineLevel="0" collapsed="false">
      <c r="A5" s="6"/>
      <c r="B5" s="8" t="s">
        <v>47</v>
      </c>
      <c r="C5" s="8" t="s">
        <v>48</v>
      </c>
      <c r="D5" s="6"/>
      <c r="E5" s="6"/>
      <c r="F5" s="6"/>
      <c r="G5" s="6"/>
      <c r="H5" s="6"/>
      <c r="I5" s="6"/>
      <c r="J5" s="8" t="s">
        <v>49</v>
      </c>
      <c r="K5" s="8" t="s">
        <v>25</v>
      </c>
      <c r="L5" s="6" t="n">
        <v>4</v>
      </c>
      <c r="M5" s="8" t="s">
        <v>50</v>
      </c>
    </row>
    <row r="6" customFormat="false" ht="17.15" hidden="false" customHeight="false" outlineLevel="0" collapsed="false">
      <c r="A6" s="6"/>
      <c r="B6" s="8" t="s">
        <v>51</v>
      </c>
      <c r="C6" s="8" t="s">
        <v>52</v>
      </c>
      <c r="D6" s="6"/>
      <c r="E6" s="6"/>
      <c r="F6" s="6"/>
      <c r="G6" s="6"/>
      <c r="H6" s="6"/>
      <c r="I6" s="6"/>
      <c r="J6" s="8" t="s">
        <v>53</v>
      </c>
      <c r="K6" s="8" t="s">
        <v>25</v>
      </c>
      <c r="L6" s="6" t="n">
        <v>5</v>
      </c>
      <c r="M6" s="8" t="s">
        <v>54</v>
      </c>
    </row>
    <row r="7" customFormat="false" ht="17.15" hidden="false" customHeight="false" outlineLevel="0" collapsed="false">
      <c r="A7" s="6"/>
      <c r="B7" s="6"/>
      <c r="C7" s="6"/>
      <c r="D7" s="6"/>
      <c r="E7" s="6"/>
      <c r="F7" s="6"/>
      <c r="G7" s="6"/>
      <c r="H7" s="6"/>
      <c r="I7" s="6"/>
      <c r="J7" s="8" t="s">
        <v>55</v>
      </c>
      <c r="K7" s="8" t="s">
        <v>33</v>
      </c>
      <c r="L7" s="6" t="n">
        <v>1</v>
      </c>
      <c r="M7" s="8" t="s">
        <v>56</v>
      </c>
    </row>
    <row r="8" customFormat="false" ht="17.15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  <c r="J8" s="8" t="s">
        <v>57</v>
      </c>
      <c r="K8" s="8" t="s">
        <v>33</v>
      </c>
      <c r="L8" s="6" t="n">
        <v>2</v>
      </c>
      <c r="M8" s="8" t="s">
        <v>58</v>
      </c>
    </row>
    <row r="9" customFormat="false" ht="17.15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  <c r="J9" s="8" t="s">
        <v>59</v>
      </c>
      <c r="K9" s="8" t="s">
        <v>33</v>
      </c>
      <c r="L9" s="6" t="n">
        <v>3</v>
      </c>
      <c r="M9" s="8" t="s">
        <v>60</v>
      </c>
    </row>
    <row r="10" customFormat="false" ht="17.15" hidden="false" customHeight="false" outlineLevel="0" collapsed="false">
      <c r="A10" s="6"/>
      <c r="B10" s="6"/>
      <c r="C10" s="6"/>
      <c r="D10" s="6"/>
      <c r="E10" s="6"/>
      <c r="F10" s="6"/>
      <c r="G10" s="6"/>
      <c r="H10" s="6"/>
      <c r="I10" s="6"/>
      <c r="J10" s="8" t="s">
        <v>61</v>
      </c>
      <c r="K10" s="8" t="s">
        <v>33</v>
      </c>
      <c r="L10" s="6" t="n">
        <v>4</v>
      </c>
      <c r="M10" s="8" t="s">
        <v>62</v>
      </c>
    </row>
    <row r="11" customFormat="false" ht="17.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6"/>
      <c r="J11" s="8" t="s">
        <v>63</v>
      </c>
      <c r="K11" s="8" t="s">
        <v>33</v>
      </c>
      <c r="L11" s="6" t="n">
        <v>5</v>
      </c>
      <c r="M11" s="6"/>
    </row>
    <row r="12" customFormat="false" ht="17.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  <c r="I12" s="6"/>
      <c r="J12" s="8" t="s">
        <v>64</v>
      </c>
      <c r="K12" s="8" t="s">
        <v>41</v>
      </c>
      <c r="L12" s="6" t="n">
        <v>1</v>
      </c>
      <c r="M12" s="8" t="s">
        <v>65</v>
      </c>
    </row>
    <row r="13" customFormat="false" ht="17.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6"/>
      <c r="J13" s="8" t="s">
        <v>66</v>
      </c>
      <c r="K13" s="8" t="s">
        <v>41</v>
      </c>
      <c r="L13" s="6" t="n">
        <v>2</v>
      </c>
      <c r="M13" s="8" t="s">
        <v>67</v>
      </c>
    </row>
    <row r="14" customFormat="false" ht="17.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6"/>
      <c r="J14" s="8" t="s">
        <v>68</v>
      </c>
      <c r="K14" s="8" t="s">
        <v>41</v>
      </c>
      <c r="L14" s="6" t="n">
        <v>3</v>
      </c>
      <c r="M14" s="8" t="s">
        <v>69</v>
      </c>
    </row>
    <row r="15" customFormat="false" ht="17.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  <c r="I15" s="6"/>
      <c r="J15" s="8" t="s">
        <v>70</v>
      </c>
      <c r="K15" s="8" t="s">
        <v>41</v>
      </c>
      <c r="L15" s="6" t="n">
        <v>4</v>
      </c>
      <c r="M15" s="8" t="s">
        <v>71</v>
      </c>
    </row>
    <row r="16" customFormat="false" ht="17.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  <c r="I16" s="6"/>
      <c r="J16" s="8" t="s">
        <v>72</v>
      </c>
      <c r="K16" s="8" t="s">
        <v>41</v>
      </c>
      <c r="L16" s="6" t="n">
        <v>5</v>
      </c>
      <c r="M16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22"/>
    <col collapsed="false" customWidth="true" hidden="false" outlineLevel="0" max="5" min="5" style="0" width="14"/>
  </cols>
  <sheetData>
    <row r="1" customFormat="false" ht="17.35" hidden="false" customHeight="false" outlineLevel="0" collapsed="false">
      <c r="A1" s="9" t="s">
        <v>73</v>
      </c>
      <c r="B1" s="6"/>
      <c r="C1" s="6"/>
      <c r="D1" s="6"/>
      <c r="E1" s="6"/>
    </row>
    <row r="2" customFormat="false" ht="15" hidden="false" customHeight="false" outlineLevel="0" collapsed="false">
      <c r="A2" s="10" t="s">
        <v>74</v>
      </c>
      <c r="B2" s="6"/>
      <c r="C2" s="6"/>
      <c r="D2" s="6"/>
      <c r="E2" s="6"/>
    </row>
    <row r="3" customFormat="false" ht="15" hidden="false" customHeight="false" outlineLevel="0" collapsed="false">
      <c r="A3" s="6"/>
      <c r="B3" s="6"/>
      <c r="C3" s="6"/>
      <c r="D3" s="6"/>
      <c r="E3" s="6"/>
    </row>
    <row r="4" customFormat="false" ht="15" hidden="false" customHeight="false" outlineLevel="0" collapsed="false">
      <c r="A4" s="11" t="s">
        <v>75</v>
      </c>
      <c r="B4" s="11"/>
      <c r="C4" s="11"/>
      <c r="D4" s="11"/>
      <c r="E4" s="11"/>
    </row>
    <row r="5" customFormat="false" ht="15" hidden="false" customHeight="false" outlineLevel="0" collapsed="false">
      <c r="A5" s="6"/>
      <c r="B5" s="5" t="s">
        <v>15</v>
      </c>
      <c r="C5" s="12" t="s">
        <v>25</v>
      </c>
      <c r="D5" s="6"/>
      <c r="E5" s="6"/>
    </row>
    <row r="6" customFormat="false" ht="15" hidden="false" customHeight="false" outlineLevel="0" collapsed="false">
      <c r="A6" s="6"/>
      <c r="B6" s="5" t="s">
        <v>76</v>
      </c>
      <c r="C6" s="13" t="n">
        <f aca="true">TODAY()</f>
        <v>46217</v>
      </c>
      <c r="D6" s="6"/>
      <c r="E6" s="6"/>
    </row>
    <row r="7" customFormat="false" ht="15" hidden="false" customHeight="false" outlineLevel="0" collapsed="false">
      <c r="A7" s="6"/>
      <c r="B7" s="6"/>
      <c r="C7" s="6"/>
      <c r="D7" s="6"/>
      <c r="E7" s="6"/>
    </row>
    <row r="8" customFormat="false" ht="17.15" hidden="false" customHeight="false" outlineLevel="0" collapsed="false">
      <c r="A8" s="11" t="s">
        <v>77</v>
      </c>
      <c r="B8" s="11"/>
      <c r="C8" s="11"/>
      <c r="D8" s="11"/>
      <c r="E8" s="11"/>
    </row>
    <row r="9" customFormat="false" ht="15" hidden="false" customHeight="false" outlineLevel="0" collapsed="false">
      <c r="A9" s="14" t="s">
        <v>23</v>
      </c>
      <c r="B9" s="15" t="s">
        <v>78</v>
      </c>
      <c r="C9" s="15" t="s">
        <v>79</v>
      </c>
      <c r="D9" s="15" t="s">
        <v>80</v>
      </c>
      <c r="E9" s="6"/>
    </row>
    <row r="10" customFormat="false" ht="48.5" hidden="false" customHeight="false" outlineLevel="0" collapsed="false">
      <c r="A10" s="16" t="n">
        <v>1</v>
      </c>
      <c r="B10" s="17" t="str">
        <f aca="false">IFERROR(IF(INDEX(マスタ!$M$2:$M$16,MATCH($C$5&amp;1,マスタ!$J$2:$J$16,0))="","-",INDEX(マスタ!$M$2:$M$16,MATCH($C$5&amp;1,マスタ!$J$2:$J$16,0))),"-")</f>
        <v>相談を受けた時点の内容を記録する(誰が・いつ・何を)</v>
      </c>
      <c r="C10" s="18" t="s">
        <v>37</v>
      </c>
      <c r="D10" s="19"/>
      <c r="E10" s="6"/>
    </row>
    <row r="11" customFormat="false" ht="48.5" hidden="false" customHeight="false" outlineLevel="0" collapsed="false">
      <c r="A11" s="16" t="n">
        <v>2</v>
      </c>
      <c r="B11" s="17" t="str">
        <f aca="false">IFERROR(IF(INDEX(マスタ!$M$2:$M$16,MATCH($C$5&amp;2,マスタ!$J$2:$J$16,0))="","-",INDEX(マスタ!$M$2:$M$16,MATCH($C$5&amp;2,マスタ!$J$2:$J$16,0))),"-")</f>
        <v>その場で個人的に解決しようとせず、まず人事・相談窓口に報告する</v>
      </c>
      <c r="C11" s="18" t="s">
        <v>37</v>
      </c>
      <c r="D11" s="19"/>
      <c r="E11" s="6"/>
    </row>
    <row r="12" customFormat="false" ht="32.8" hidden="false" customHeight="false" outlineLevel="0" collapsed="false">
      <c r="A12" s="16" t="n">
        <v>3</v>
      </c>
      <c r="B12" s="17" t="str">
        <f aca="false">IFERROR(IF(INDEX(マスタ!$M$2:$M$16,MATCH($C$5&amp;3,マスタ!$J$2:$J$16,0))="","-",INDEX(マスタ!$M$2:$M$16,MATCH($C$5&amp;3,マスタ!$J$2:$J$16,0))),"-")</f>
        <v>相談者に対して、報告した旨と今後の流れを伝える</v>
      </c>
      <c r="C12" s="18" t="s">
        <v>37</v>
      </c>
      <c r="D12" s="19"/>
      <c r="E12" s="6"/>
    </row>
    <row r="13" customFormat="false" ht="48.5" hidden="false" customHeight="false" outlineLevel="0" collapsed="false">
      <c r="A13" s="16" t="n">
        <v>4</v>
      </c>
      <c r="B13" s="17" t="str">
        <f aca="false">IFERROR(IF(INDEX(マスタ!$M$2:$M$16,MATCH($C$5&amp;4,マスタ!$J$2:$J$16,0))="","-",INDEX(マスタ!$M$2:$M$16,MATCH($C$5&amp;4,マスタ!$J$2:$J$16,0))),"-")</f>
        <v>状況が改善しない場合は、人事を通じて次のエスカレーション先に相談する</v>
      </c>
      <c r="C13" s="18" t="s">
        <v>37</v>
      </c>
      <c r="D13" s="19"/>
      <c r="E13" s="6"/>
    </row>
    <row r="14" customFormat="false" ht="32.8" hidden="false" customHeight="false" outlineLevel="0" collapsed="false">
      <c r="A14" s="16" t="n">
        <v>5</v>
      </c>
      <c r="B14" s="17" t="str">
        <f aca="false">IFERROR(IF(INDEX(マスタ!$M$2:$M$16,MATCH($C$5&amp;5,マスタ!$J$2:$J$16,0))="","-",INDEX(マスタ!$M$2:$M$16,MATCH($C$5&amp;5,マスタ!$J$2:$J$16,0))),"-")</f>
        <v>相談者への定期的なフォローアップの予定を決める</v>
      </c>
      <c r="C14" s="18" t="s">
        <v>37</v>
      </c>
      <c r="D14" s="19"/>
      <c r="E14" s="6"/>
    </row>
    <row r="15" customFormat="false" ht="15" hidden="false" customHeight="false" outlineLevel="0" collapsed="false">
      <c r="A15" s="6"/>
      <c r="B15" s="5" t="s">
        <v>81</v>
      </c>
      <c r="C15" s="20" t="n">
        <f aca="false">COUNTIF(C10:C14,"済")/MAX(1,SUMPRODUCT(--(B10:B14&lt;&gt;"-")))</f>
        <v>0</v>
      </c>
      <c r="D15" s="6"/>
      <c r="E15" s="6"/>
    </row>
    <row r="16" customFormat="false" ht="15" hidden="false" customHeight="false" outlineLevel="0" collapsed="false">
      <c r="A16" s="6"/>
      <c r="B16" s="6"/>
      <c r="C16" s="6"/>
      <c r="D16" s="6"/>
      <c r="E16" s="6"/>
    </row>
    <row r="17" customFormat="false" ht="17.15" hidden="false" customHeight="false" outlineLevel="0" collapsed="false">
      <c r="A17" s="11" t="s">
        <v>82</v>
      </c>
      <c r="B17" s="11"/>
      <c r="C17" s="11"/>
      <c r="D17" s="11"/>
      <c r="E17" s="11"/>
    </row>
    <row r="18" customFormat="false" ht="15" hidden="false" customHeight="false" outlineLevel="0" collapsed="false">
      <c r="A18" s="14" t="s">
        <v>23</v>
      </c>
      <c r="B18" s="15" t="s">
        <v>83</v>
      </c>
      <c r="C18" s="15" t="s">
        <v>84</v>
      </c>
      <c r="D18" s="15" t="s">
        <v>85</v>
      </c>
      <c r="E18" s="6"/>
    </row>
    <row r="19" customFormat="false" ht="17.15" hidden="false" customHeight="false" outlineLevel="0" collapsed="false">
      <c r="A19" s="16" t="n">
        <v>1</v>
      </c>
      <c r="B19" s="17" t="s">
        <v>86</v>
      </c>
      <c r="C19" s="18" t="s">
        <v>36</v>
      </c>
      <c r="D19" s="16" t="n">
        <v>3</v>
      </c>
      <c r="E19" s="6"/>
    </row>
    <row r="20" customFormat="false" ht="32.8" hidden="false" customHeight="false" outlineLevel="0" collapsed="false">
      <c r="A20" s="16" t="n">
        <v>2</v>
      </c>
      <c r="B20" s="17" t="s">
        <v>87</v>
      </c>
      <c r="C20" s="18" t="s">
        <v>36</v>
      </c>
      <c r="D20" s="16" t="n">
        <v>3</v>
      </c>
      <c r="E20" s="6"/>
    </row>
    <row r="21" customFormat="false" ht="32.8" hidden="false" customHeight="false" outlineLevel="0" collapsed="false">
      <c r="A21" s="16" t="n">
        <v>3</v>
      </c>
      <c r="B21" s="17" t="s">
        <v>88</v>
      </c>
      <c r="C21" s="18" t="s">
        <v>36</v>
      </c>
      <c r="D21" s="16" t="n">
        <v>2</v>
      </c>
      <c r="E21" s="6"/>
    </row>
    <row r="22" customFormat="false" ht="32.8" hidden="false" customHeight="false" outlineLevel="0" collapsed="false">
      <c r="A22" s="16" t="n">
        <v>4</v>
      </c>
      <c r="B22" s="17" t="s">
        <v>89</v>
      </c>
      <c r="C22" s="18" t="s">
        <v>36</v>
      </c>
      <c r="D22" s="16" t="n">
        <v>1</v>
      </c>
      <c r="E22" s="6"/>
    </row>
    <row r="23" customFormat="false" ht="32.8" hidden="false" customHeight="false" outlineLevel="0" collapsed="false">
      <c r="A23" s="16" t="n">
        <v>5</v>
      </c>
      <c r="B23" s="17" t="s">
        <v>90</v>
      </c>
      <c r="C23" s="18" t="s">
        <v>36</v>
      </c>
      <c r="D23" s="16" t="n">
        <v>1</v>
      </c>
      <c r="E23" s="6"/>
    </row>
    <row r="24" customFormat="false" ht="15" hidden="false" customHeight="false" outlineLevel="0" collapsed="false">
      <c r="A24" s="6"/>
      <c r="B24" s="6"/>
      <c r="C24" s="6"/>
      <c r="D24" s="6"/>
      <c r="E24" s="6"/>
    </row>
    <row r="25" customFormat="false" ht="15" hidden="false" customHeight="false" outlineLevel="0" collapsed="false">
      <c r="A25" s="6"/>
      <c r="B25" s="5" t="s">
        <v>91</v>
      </c>
      <c r="C25" s="21" t="n">
        <f aca="false">SUMPRODUCT((C19:C23="はい")*D19:D23)</f>
        <v>0</v>
      </c>
      <c r="D25" s="6"/>
      <c r="E25" s="6"/>
    </row>
    <row r="26" customFormat="false" ht="17.15" hidden="false" customHeight="false" outlineLevel="0" collapsed="false">
      <c r="A26" s="6"/>
      <c r="B26" s="5" t="s">
        <v>92</v>
      </c>
      <c r="C26" s="22" t="str">
        <f aca="false">IF(C25&gt;=6,"高",IF(C25&gt;=3,"中","低"))</f>
        <v>低</v>
      </c>
      <c r="D26" s="6"/>
      <c r="E26" s="6"/>
    </row>
    <row r="27" customFormat="false" ht="15" hidden="false" customHeight="false" outlineLevel="0" collapsed="false">
      <c r="A27" s="6"/>
      <c r="B27" s="5" t="s">
        <v>93</v>
      </c>
      <c r="C27" s="23" t="n">
        <f aca="false">C6+INDEX(マスタ!$H$2:$H$4,MATCH(C26,マスタ!$G$2:$G$4,0))</f>
        <v>46231</v>
      </c>
      <c r="D27" s="6"/>
      <c r="E27" s="6"/>
    </row>
    <row r="28" customFormat="false" ht="15" hidden="false" customHeight="false" outlineLevel="0" collapsed="false">
      <c r="A28" s="6"/>
      <c r="B28" s="5" t="s">
        <v>94</v>
      </c>
      <c r="C28" s="24" t="str">
        <f aca="false">IF(C26="高","当日中に人事責任者へ報告し、行為者との接触を遮断する応急措置を検討。必要に応じ産業医・弁護士へ相談。",IF(C26="中","3営業日以内に人事へ正式報告し、事実確認のヒアリング計画を立てる。","1〜2週間以内に窓口へ共有し、経過を観察・記録する。"))</f>
        <v>1〜2週間以内に窓口へ共有し、経過を観察・記録する。</v>
      </c>
      <c r="D28" s="24"/>
      <c r="E28" s="24"/>
    </row>
    <row r="29" customFormat="false" ht="15" hidden="false" customHeight="false" outlineLevel="0" collapsed="false">
      <c r="A29" s="6"/>
      <c r="B29" s="6"/>
      <c r="C29" s="24"/>
      <c r="D29" s="24"/>
      <c r="E29" s="24"/>
    </row>
    <row r="30" customFormat="false" ht="15" hidden="false" customHeight="false" outlineLevel="0" collapsed="false">
      <c r="A30" s="6"/>
      <c r="B30" s="6"/>
      <c r="C30" s="24"/>
      <c r="D30" s="24"/>
      <c r="E30" s="24"/>
    </row>
  </sheetData>
  <mergeCells count="4">
    <mergeCell ref="A4:E4"/>
    <mergeCell ref="A8:E8"/>
    <mergeCell ref="A17:E17"/>
    <mergeCell ref="C28:E30"/>
  </mergeCells>
  <conditionalFormatting sqref="C26">
    <cfRule type="cellIs" priority="2" operator="equal" aboveAverage="0" equalAverage="0" bottom="0" percent="0" rank="0" text="" dxfId="0">
      <formula>"高"</formula>
    </cfRule>
    <cfRule type="cellIs" priority="3" operator="equal" aboveAverage="0" equalAverage="0" bottom="0" percent="0" rank="0" text="" dxfId="1">
      <formula>"中"</formula>
    </cfRule>
    <cfRule type="cellIs" priority="4" operator="equal" aboveAverage="0" equalAverage="0" bottom="0" percent="0" rank="0" text="" dxfId="2">
      <formula>"低"</formula>
    </cfRule>
  </conditionalFormatting>
  <conditionalFormatting sqref="C15">
    <cfRule type="cellIs" priority="5" operator="equal" aboveAverage="0" equalAverage="0" bottom="0" percent="0" rank="0" text="" dxfId="2">
      <formula>1</formula>
    </cfRule>
  </conditionalFormatting>
  <dataValidations count="3">
    <dataValidation allowBlank="true" errorStyle="stop" operator="between" showDropDown="false" showErrorMessage="false" showInputMessage="false" sqref="C5" type="list">
      <formula1>マスタ!$A$2:$A$4</formula1>
      <formula2>0</formula2>
    </dataValidation>
    <dataValidation allowBlank="true" errorStyle="stop" operator="between" showDropDown="false" showErrorMessage="false" showInputMessage="false" sqref="C10:C14" type="list">
      <formula1>マスタ!$E$2:$E$3</formula1>
      <formula2>0</formula2>
    </dataValidation>
    <dataValidation allowBlank="true" errorStyle="stop" operator="between" showDropDown="false" showErrorMessage="false" showInputMessage="false" sqref="C19:C23" type="list">
      <formula1>マスタ!$D$2:$D$3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1"/>
    <col collapsed="false" customWidth="true" hidden="false" outlineLevel="0" max="3" min="3" style="0" width="24"/>
    <col collapsed="false" customWidth="true" hidden="false" outlineLevel="0" max="4" min="4" style="0" width="14"/>
    <col collapsed="false" customWidth="true" hidden="false" outlineLevel="0" max="5" min="5" style="0" width="8"/>
    <col collapsed="false" customWidth="true" hidden="false" outlineLevel="0" max="6" min="6" style="0" width="10"/>
    <col collapsed="false" customWidth="true" hidden="false" outlineLevel="0" max="8" min="7" style="0" width="13"/>
    <col collapsed="false" customWidth="true" hidden="false" outlineLevel="0" max="9" min="9" style="0" width="11"/>
    <col collapsed="false" customWidth="true" hidden="false" outlineLevel="0" max="10" min="10" style="0" width="34"/>
  </cols>
  <sheetData>
    <row r="1" customFormat="false" ht="17.35" hidden="false" customHeight="false" outlineLevel="0" collapsed="false">
      <c r="A1" s="9" t="s">
        <v>95</v>
      </c>
      <c r="B1" s="6"/>
      <c r="C1" s="6"/>
      <c r="D1" s="6"/>
      <c r="E1" s="6"/>
      <c r="F1" s="6"/>
      <c r="G1" s="6"/>
      <c r="H1" s="6"/>
      <c r="I1" s="6"/>
      <c r="J1" s="6"/>
    </row>
    <row r="2" customFormat="false" ht="15" hidden="false" customHeight="false" outlineLevel="0" collapsed="false">
      <c r="A2" s="10" t="s">
        <v>96</v>
      </c>
      <c r="B2" s="6"/>
      <c r="C2" s="6"/>
      <c r="D2" s="6"/>
      <c r="E2" s="6"/>
      <c r="F2" s="6"/>
      <c r="G2" s="6"/>
      <c r="H2" s="6"/>
      <c r="I2" s="6"/>
      <c r="J2" s="6"/>
    </row>
    <row r="3" customFormat="false" ht="15" hidden="false" customHeight="fals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</row>
    <row r="4" customFormat="false" ht="17.15" hidden="false" customHeight="false" outlineLevel="0" collapsed="false">
      <c r="A4" s="25" t="s">
        <v>97</v>
      </c>
      <c r="B4" s="25" t="s">
        <v>98</v>
      </c>
      <c r="C4" s="25" t="s">
        <v>99</v>
      </c>
      <c r="D4" s="25" t="s">
        <v>16</v>
      </c>
      <c r="E4" s="25" t="s">
        <v>20</v>
      </c>
      <c r="F4" s="25" t="s">
        <v>17</v>
      </c>
      <c r="G4" s="25" t="s">
        <v>100</v>
      </c>
      <c r="H4" s="25" t="s">
        <v>101</v>
      </c>
      <c r="I4" s="25" t="s">
        <v>102</v>
      </c>
      <c r="J4" s="25" t="s">
        <v>103</v>
      </c>
    </row>
    <row r="5" customFormat="false" ht="17.15" hidden="false" customHeight="false" outlineLevel="0" collapsed="false">
      <c r="A5" s="16" t="n">
        <f aca="false">IF(B5="","",ROW()-4)</f>
        <v>1</v>
      </c>
      <c r="B5" s="26" t="n">
        <v>46204</v>
      </c>
      <c r="C5" s="27" t="s">
        <v>25</v>
      </c>
      <c r="D5" s="27" t="s">
        <v>26</v>
      </c>
      <c r="E5" s="27" t="s">
        <v>38</v>
      </c>
      <c r="F5" s="27" t="s">
        <v>35</v>
      </c>
      <c r="G5" s="28" t="n">
        <f aca="false">IF(OR(B5="",E5=""),"",B5+INDEX(マスタ!$H$2:$H$4,MATCH(E5,マスタ!$G$2:$G$4,0)))</f>
        <v>46211</v>
      </c>
      <c r="H5" s="16" t="n">
        <f aca="true">IF(B5="","",IF(F5="完了","-",TODAY()-B5))</f>
        <v>13</v>
      </c>
      <c r="I5" s="29" t="str">
        <f aca="true">IF(B5="","",IF(OR(F5="完了",F5="取下げ"),"クローズ",IF(AND(G5&lt;&gt;"",TODAY()&gt;G5),"期限超過","対応中")))</f>
        <v>期限超過</v>
      </c>
      <c r="J5" s="27" t="s">
        <v>104</v>
      </c>
    </row>
    <row r="6" customFormat="false" ht="15" hidden="false" customHeight="false" outlineLevel="0" collapsed="false">
      <c r="A6" s="16" t="str">
        <f aca="false">IF(B6="","",ROW()-4)</f>
        <v/>
      </c>
      <c r="B6" s="26"/>
      <c r="C6" s="27"/>
      <c r="D6" s="27"/>
      <c r="E6" s="27"/>
      <c r="F6" s="27"/>
      <c r="G6" s="28" t="str">
        <f aca="false">IF(OR(B6="",E6=""),"",B6+INDEX(マスタ!$H$2:$H$4,MATCH(E6,マスタ!$G$2:$G$4,0)))</f>
        <v/>
      </c>
      <c r="H6" s="16" t="str">
        <f aca="true">IF(B6="","",IF(F6="完了","-",TODAY()-B6))</f>
        <v/>
      </c>
      <c r="I6" s="29" t="str">
        <f aca="true">IF(B6="","",IF(OR(F6="完了",F6="取下げ"),"クローズ",IF(AND(G6&lt;&gt;"",TODAY()&gt;G6),"期限超過","対応中")))</f>
        <v/>
      </c>
      <c r="J6" s="27"/>
    </row>
    <row r="7" customFormat="false" ht="15" hidden="false" customHeight="false" outlineLevel="0" collapsed="false">
      <c r="A7" s="16" t="str">
        <f aca="false">IF(B7="","",ROW()-4)</f>
        <v/>
      </c>
      <c r="B7" s="26"/>
      <c r="C7" s="27"/>
      <c r="D7" s="27"/>
      <c r="E7" s="27"/>
      <c r="F7" s="27"/>
      <c r="G7" s="28" t="str">
        <f aca="false">IF(OR(B7="",E7=""),"",B7+INDEX(マスタ!$H$2:$H$4,MATCH(E7,マスタ!$G$2:$G$4,0)))</f>
        <v/>
      </c>
      <c r="H7" s="16" t="str">
        <f aca="true">IF(B7="","",IF(F7="完了","-",TODAY()-B7))</f>
        <v/>
      </c>
      <c r="I7" s="29" t="str">
        <f aca="true">IF(B7="","",IF(OR(F7="完了",F7="取下げ"),"クローズ",IF(AND(G7&lt;&gt;"",TODAY()&gt;G7),"期限超過","対応中")))</f>
        <v/>
      </c>
      <c r="J7" s="27"/>
    </row>
    <row r="8" customFormat="false" ht="15" hidden="false" customHeight="false" outlineLevel="0" collapsed="false">
      <c r="A8" s="16" t="str">
        <f aca="false">IF(B8="","",ROW()-4)</f>
        <v/>
      </c>
      <c r="B8" s="26"/>
      <c r="C8" s="27"/>
      <c r="D8" s="27"/>
      <c r="E8" s="27"/>
      <c r="F8" s="27"/>
      <c r="G8" s="28" t="str">
        <f aca="false">IF(OR(B8="",E8=""),"",B8+INDEX(マスタ!$H$2:$H$4,MATCH(E8,マスタ!$G$2:$G$4,0)))</f>
        <v/>
      </c>
      <c r="H8" s="16" t="str">
        <f aca="true">IF(B8="","",IF(F8="完了","-",TODAY()-B8))</f>
        <v/>
      </c>
      <c r="I8" s="29" t="str">
        <f aca="true">IF(B8="","",IF(OR(F8="完了",F8="取下げ"),"クローズ",IF(AND(G8&lt;&gt;"",TODAY()&gt;G8),"期限超過","対応中")))</f>
        <v/>
      </c>
      <c r="J8" s="27"/>
    </row>
    <row r="9" customFormat="false" ht="15" hidden="false" customHeight="false" outlineLevel="0" collapsed="false">
      <c r="A9" s="16" t="str">
        <f aca="false">IF(B9="","",ROW()-4)</f>
        <v/>
      </c>
      <c r="B9" s="26"/>
      <c r="C9" s="27"/>
      <c r="D9" s="27"/>
      <c r="E9" s="27"/>
      <c r="F9" s="27"/>
      <c r="G9" s="28" t="str">
        <f aca="false">IF(OR(B9="",E9=""),"",B9+INDEX(マスタ!$H$2:$H$4,MATCH(E9,マスタ!$G$2:$G$4,0)))</f>
        <v/>
      </c>
      <c r="H9" s="16" t="str">
        <f aca="true">IF(B9="","",IF(F9="完了","-",TODAY()-B9))</f>
        <v/>
      </c>
      <c r="I9" s="29" t="str">
        <f aca="true">IF(B9="","",IF(OR(F9="完了",F9="取下げ"),"クローズ",IF(AND(G9&lt;&gt;"",TODAY()&gt;G9),"期限超過","対応中")))</f>
        <v/>
      </c>
      <c r="J9" s="27"/>
    </row>
    <row r="10" customFormat="false" ht="15" hidden="false" customHeight="false" outlineLevel="0" collapsed="false">
      <c r="A10" s="16" t="str">
        <f aca="false">IF(B10="","",ROW()-4)</f>
        <v/>
      </c>
      <c r="B10" s="26"/>
      <c r="C10" s="27"/>
      <c r="D10" s="27"/>
      <c r="E10" s="27"/>
      <c r="F10" s="27"/>
      <c r="G10" s="28" t="str">
        <f aca="false">IF(OR(B10="",E10=""),"",B10+INDEX(マスタ!$H$2:$H$4,MATCH(E10,マスタ!$G$2:$G$4,0)))</f>
        <v/>
      </c>
      <c r="H10" s="16" t="str">
        <f aca="true">IF(B10="","",IF(F10="完了","-",TODAY()-B10))</f>
        <v/>
      </c>
      <c r="I10" s="29" t="str">
        <f aca="true">IF(B10="","",IF(OR(F10="完了",F10="取下げ"),"クローズ",IF(AND(G10&lt;&gt;"",TODAY()&gt;G10),"期限超過","対応中")))</f>
        <v/>
      </c>
      <c r="J10" s="27"/>
    </row>
    <row r="11" customFormat="false" ht="15" hidden="false" customHeight="false" outlineLevel="0" collapsed="false">
      <c r="A11" s="16" t="str">
        <f aca="false">IF(B11="","",ROW()-4)</f>
        <v/>
      </c>
      <c r="B11" s="26"/>
      <c r="C11" s="27"/>
      <c r="D11" s="27"/>
      <c r="E11" s="27"/>
      <c r="F11" s="27"/>
      <c r="G11" s="28" t="str">
        <f aca="false">IF(OR(B11="",E11=""),"",B11+INDEX(マスタ!$H$2:$H$4,MATCH(E11,マスタ!$G$2:$G$4,0)))</f>
        <v/>
      </c>
      <c r="H11" s="16" t="str">
        <f aca="true">IF(B11="","",IF(F11="完了","-",TODAY()-B11))</f>
        <v/>
      </c>
      <c r="I11" s="29" t="str">
        <f aca="true">IF(B11="","",IF(OR(F11="完了",F11="取下げ"),"クローズ",IF(AND(G11&lt;&gt;"",TODAY()&gt;G11),"期限超過","対応中")))</f>
        <v/>
      </c>
      <c r="J11" s="27"/>
    </row>
    <row r="12" customFormat="false" ht="15" hidden="false" customHeight="false" outlineLevel="0" collapsed="false">
      <c r="A12" s="16" t="str">
        <f aca="false">IF(B12="","",ROW()-4)</f>
        <v/>
      </c>
      <c r="B12" s="26"/>
      <c r="C12" s="27"/>
      <c r="D12" s="27"/>
      <c r="E12" s="27"/>
      <c r="F12" s="27"/>
      <c r="G12" s="28" t="str">
        <f aca="false">IF(OR(B12="",E12=""),"",B12+INDEX(マスタ!$H$2:$H$4,MATCH(E12,マスタ!$G$2:$G$4,0)))</f>
        <v/>
      </c>
      <c r="H12" s="16" t="str">
        <f aca="true">IF(B12="","",IF(F12="完了","-",TODAY()-B12))</f>
        <v/>
      </c>
      <c r="I12" s="29" t="str">
        <f aca="true">IF(B12="","",IF(OR(F12="完了",F12="取下げ"),"クローズ",IF(AND(G12&lt;&gt;"",TODAY()&gt;G12),"期限超過","対応中")))</f>
        <v/>
      </c>
      <c r="J12" s="27"/>
    </row>
    <row r="13" customFormat="false" ht="15" hidden="false" customHeight="false" outlineLevel="0" collapsed="false">
      <c r="A13" s="16" t="str">
        <f aca="false">IF(B13="","",ROW()-4)</f>
        <v/>
      </c>
      <c r="B13" s="26"/>
      <c r="C13" s="27"/>
      <c r="D13" s="27"/>
      <c r="E13" s="27"/>
      <c r="F13" s="27"/>
      <c r="G13" s="28" t="str">
        <f aca="false">IF(OR(B13="",E13=""),"",B13+INDEX(マスタ!$H$2:$H$4,MATCH(E13,マスタ!$G$2:$G$4,0)))</f>
        <v/>
      </c>
      <c r="H13" s="16" t="str">
        <f aca="true">IF(B13="","",IF(F13="完了","-",TODAY()-B13))</f>
        <v/>
      </c>
      <c r="I13" s="29" t="str">
        <f aca="true">IF(B13="","",IF(OR(F13="完了",F13="取下げ"),"クローズ",IF(AND(G13&lt;&gt;"",TODAY()&gt;G13),"期限超過","対応中")))</f>
        <v/>
      </c>
      <c r="J13" s="27"/>
    </row>
    <row r="14" customFormat="false" ht="15" hidden="false" customHeight="false" outlineLevel="0" collapsed="false">
      <c r="A14" s="16" t="str">
        <f aca="false">IF(B14="","",ROW()-4)</f>
        <v/>
      </c>
      <c r="B14" s="26"/>
      <c r="C14" s="27"/>
      <c r="D14" s="27"/>
      <c r="E14" s="27"/>
      <c r="F14" s="27"/>
      <c r="G14" s="28" t="str">
        <f aca="false">IF(OR(B14="",E14=""),"",B14+INDEX(マスタ!$H$2:$H$4,MATCH(E14,マスタ!$G$2:$G$4,0)))</f>
        <v/>
      </c>
      <c r="H14" s="16" t="str">
        <f aca="true">IF(B14="","",IF(F14="完了","-",TODAY()-B14))</f>
        <v/>
      </c>
      <c r="I14" s="29" t="str">
        <f aca="true">IF(B14="","",IF(OR(F14="完了",F14="取下げ"),"クローズ",IF(AND(G14&lt;&gt;"",TODAY()&gt;G14),"期限超過","対応中")))</f>
        <v/>
      </c>
      <c r="J14" s="27"/>
    </row>
    <row r="15" customFormat="false" ht="15" hidden="false" customHeight="false" outlineLevel="0" collapsed="false">
      <c r="A15" s="16" t="str">
        <f aca="false">IF(B15="","",ROW()-4)</f>
        <v/>
      </c>
      <c r="B15" s="26"/>
      <c r="C15" s="27"/>
      <c r="D15" s="27"/>
      <c r="E15" s="27"/>
      <c r="F15" s="27"/>
      <c r="G15" s="28" t="str">
        <f aca="false">IF(OR(B15="",E15=""),"",B15+INDEX(マスタ!$H$2:$H$4,MATCH(E15,マスタ!$G$2:$G$4,0)))</f>
        <v/>
      </c>
      <c r="H15" s="16" t="str">
        <f aca="true">IF(B15="","",IF(F15="完了","-",TODAY()-B15))</f>
        <v/>
      </c>
      <c r="I15" s="29" t="str">
        <f aca="true">IF(B15="","",IF(OR(F15="完了",F15="取下げ"),"クローズ",IF(AND(G15&lt;&gt;"",TODAY()&gt;G15),"期限超過","対応中")))</f>
        <v/>
      </c>
      <c r="J15" s="27"/>
    </row>
    <row r="16" customFormat="false" ht="15" hidden="false" customHeight="false" outlineLevel="0" collapsed="false">
      <c r="A16" s="16" t="str">
        <f aca="false">IF(B16="","",ROW()-4)</f>
        <v/>
      </c>
      <c r="B16" s="26"/>
      <c r="C16" s="27"/>
      <c r="D16" s="27"/>
      <c r="E16" s="27"/>
      <c r="F16" s="27"/>
      <c r="G16" s="28" t="str">
        <f aca="false">IF(OR(B16="",E16=""),"",B16+INDEX(マスタ!$H$2:$H$4,MATCH(E16,マスタ!$G$2:$G$4,0)))</f>
        <v/>
      </c>
      <c r="H16" s="16" t="str">
        <f aca="true">IF(B16="","",IF(F16="完了","-",TODAY()-B16))</f>
        <v/>
      </c>
      <c r="I16" s="29" t="str">
        <f aca="true">IF(B16="","",IF(OR(F16="完了",F16="取下げ"),"クローズ",IF(AND(G16&lt;&gt;"",TODAY()&gt;G16),"期限超過","対応中")))</f>
        <v/>
      </c>
      <c r="J16" s="27"/>
    </row>
    <row r="17" customFormat="false" ht="15" hidden="false" customHeight="false" outlineLevel="0" collapsed="false">
      <c r="A17" s="16" t="str">
        <f aca="false">IF(B17="","",ROW()-4)</f>
        <v/>
      </c>
      <c r="B17" s="26"/>
      <c r="C17" s="27"/>
      <c r="D17" s="27"/>
      <c r="E17" s="27"/>
      <c r="F17" s="27"/>
      <c r="G17" s="28" t="str">
        <f aca="false">IF(OR(B17="",E17=""),"",B17+INDEX(マスタ!$H$2:$H$4,MATCH(E17,マスタ!$G$2:$G$4,0)))</f>
        <v/>
      </c>
      <c r="H17" s="16" t="str">
        <f aca="true">IF(B17="","",IF(F17="完了","-",TODAY()-B17))</f>
        <v/>
      </c>
      <c r="I17" s="29" t="str">
        <f aca="true">IF(B17="","",IF(OR(F17="完了",F17="取下げ"),"クローズ",IF(AND(G17&lt;&gt;"",TODAY()&gt;G17),"期限超過","対応中")))</f>
        <v/>
      </c>
      <c r="J17" s="27"/>
    </row>
    <row r="18" customFormat="false" ht="15" hidden="false" customHeight="false" outlineLevel="0" collapsed="false">
      <c r="A18" s="16" t="str">
        <f aca="false">IF(B18="","",ROW()-4)</f>
        <v/>
      </c>
      <c r="B18" s="26"/>
      <c r="C18" s="27"/>
      <c r="D18" s="27"/>
      <c r="E18" s="27"/>
      <c r="F18" s="27"/>
      <c r="G18" s="28" t="str">
        <f aca="false">IF(OR(B18="",E18=""),"",B18+INDEX(マスタ!$H$2:$H$4,MATCH(E18,マスタ!$G$2:$G$4,0)))</f>
        <v/>
      </c>
      <c r="H18" s="16" t="str">
        <f aca="true">IF(B18="","",IF(F18="完了","-",TODAY()-B18))</f>
        <v/>
      </c>
      <c r="I18" s="29" t="str">
        <f aca="true">IF(B18="","",IF(OR(F18="完了",F18="取下げ"),"クローズ",IF(AND(G18&lt;&gt;"",TODAY()&gt;G18),"期限超過","対応中")))</f>
        <v/>
      </c>
      <c r="J18" s="27"/>
    </row>
    <row r="19" customFormat="false" ht="15" hidden="false" customHeight="false" outlineLevel="0" collapsed="false">
      <c r="A19" s="16" t="str">
        <f aca="false">IF(B19="","",ROW()-4)</f>
        <v/>
      </c>
      <c r="B19" s="26"/>
      <c r="C19" s="27"/>
      <c r="D19" s="27"/>
      <c r="E19" s="27"/>
      <c r="F19" s="27"/>
      <c r="G19" s="28" t="str">
        <f aca="false">IF(OR(B19="",E19=""),"",B19+INDEX(マスタ!$H$2:$H$4,MATCH(E19,マスタ!$G$2:$G$4,0)))</f>
        <v/>
      </c>
      <c r="H19" s="16" t="str">
        <f aca="true">IF(B19="","",IF(F19="完了","-",TODAY()-B19))</f>
        <v/>
      </c>
      <c r="I19" s="29" t="str">
        <f aca="true">IF(B19="","",IF(OR(F19="完了",F19="取下げ"),"クローズ",IF(AND(G19&lt;&gt;"",TODAY()&gt;G19),"期限超過","対応中")))</f>
        <v/>
      </c>
      <c r="J19" s="27"/>
    </row>
    <row r="20" customFormat="false" ht="15" hidden="false" customHeight="false" outlineLevel="0" collapsed="false">
      <c r="A20" s="16" t="str">
        <f aca="false">IF(B20="","",ROW()-4)</f>
        <v/>
      </c>
      <c r="B20" s="26"/>
      <c r="C20" s="27"/>
      <c r="D20" s="27"/>
      <c r="E20" s="27"/>
      <c r="F20" s="27"/>
      <c r="G20" s="28" t="str">
        <f aca="false">IF(OR(B20="",E20=""),"",B20+INDEX(マスタ!$H$2:$H$4,MATCH(E20,マスタ!$G$2:$G$4,0)))</f>
        <v/>
      </c>
      <c r="H20" s="16" t="str">
        <f aca="true">IF(B20="","",IF(F20="完了","-",TODAY()-B20))</f>
        <v/>
      </c>
      <c r="I20" s="29" t="str">
        <f aca="true">IF(B20="","",IF(OR(F20="完了",F20="取下げ"),"クローズ",IF(AND(G20&lt;&gt;"",TODAY()&gt;G20),"期限超過","対応中")))</f>
        <v/>
      </c>
      <c r="J20" s="27"/>
    </row>
    <row r="21" customFormat="false" ht="15" hidden="false" customHeight="false" outlineLevel="0" collapsed="false">
      <c r="A21" s="16" t="str">
        <f aca="false">IF(B21="","",ROW()-4)</f>
        <v/>
      </c>
      <c r="B21" s="26"/>
      <c r="C21" s="27"/>
      <c r="D21" s="27"/>
      <c r="E21" s="27"/>
      <c r="F21" s="27"/>
      <c r="G21" s="28" t="str">
        <f aca="false">IF(OR(B21="",E21=""),"",B21+INDEX(マスタ!$H$2:$H$4,MATCH(E21,マスタ!$G$2:$G$4,0)))</f>
        <v/>
      </c>
      <c r="H21" s="16" t="str">
        <f aca="true">IF(B21="","",IF(F21="完了","-",TODAY()-B21))</f>
        <v/>
      </c>
      <c r="I21" s="29" t="str">
        <f aca="true">IF(B21="","",IF(OR(F21="完了",F21="取下げ"),"クローズ",IF(AND(G21&lt;&gt;"",TODAY()&gt;G21),"期限超過","対応中")))</f>
        <v/>
      </c>
      <c r="J21" s="27"/>
    </row>
    <row r="22" customFormat="false" ht="15" hidden="false" customHeight="false" outlineLevel="0" collapsed="false">
      <c r="A22" s="16" t="str">
        <f aca="false">IF(B22="","",ROW()-4)</f>
        <v/>
      </c>
      <c r="B22" s="26"/>
      <c r="C22" s="27"/>
      <c r="D22" s="27"/>
      <c r="E22" s="27"/>
      <c r="F22" s="27"/>
      <c r="G22" s="28" t="str">
        <f aca="false">IF(OR(B22="",E22=""),"",B22+INDEX(マスタ!$H$2:$H$4,MATCH(E22,マスタ!$G$2:$G$4,0)))</f>
        <v/>
      </c>
      <c r="H22" s="16" t="str">
        <f aca="true">IF(B22="","",IF(F22="完了","-",TODAY()-B22))</f>
        <v/>
      </c>
      <c r="I22" s="29" t="str">
        <f aca="true">IF(B22="","",IF(OR(F22="完了",F22="取下げ"),"クローズ",IF(AND(G22&lt;&gt;"",TODAY()&gt;G22),"期限超過","対応中")))</f>
        <v/>
      </c>
      <c r="J22" s="27"/>
    </row>
    <row r="23" customFormat="false" ht="15" hidden="false" customHeight="false" outlineLevel="0" collapsed="false">
      <c r="A23" s="16" t="str">
        <f aca="false">IF(B23="","",ROW()-4)</f>
        <v/>
      </c>
      <c r="B23" s="26"/>
      <c r="C23" s="27"/>
      <c r="D23" s="27"/>
      <c r="E23" s="27"/>
      <c r="F23" s="27"/>
      <c r="G23" s="28" t="str">
        <f aca="false">IF(OR(B23="",E23=""),"",B23+INDEX(マスタ!$H$2:$H$4,MATCH(E23,マスタ!$G$2:$G$4,0)))</f>
        <v/>
      </c>
      <c r="H23" s="16" t="str">
        <f aca="true">IF(B23="","",IF(F23="完了","-",TODAY()-B23))</f>
        <v/>
      </c>
      <c r="I23" s="29" t="str">
        <f aca="true">IF(B23="","",IF(OR(F23="完了",F23="取下げ"),"クローズ",IF(AND(G23&lt;&gt;"",TODAY()&gt;G23),"期限超過","対応中")))</f>
        <v/>
      </c>
      <c r="J23" s="27"/>
    </row>
    <row r="24" customFormat="false" ht="15" hidden="false" customHeight="false" outlineLevel="0" collapsed="false">
      <c r="A24" s="16" t="str">
        <f aca="false">IF(B24="","",ROW()-4)</f>
        <v/>
      </c>
      <c r="B24" s="26"/>
      <c r="C24" s="27"/>
      <c r="D24" s="27"/>
      <c r="E24" s="27"/>
      <c r="F24" s="27"/>
      <c r="G24" s="28" t="str">
        <f aca="false">IF(OR(B24="",E24=""),"",B24+INDEX(マスタ!$H$2:$H$4,MATCH(E24,マスタ!$G$2:$G$4,0)))</f>
        <v/>
      </c>
      <c r="H24" s="16" t="str">
        <f aca="true">IF(B24="","",IF(F24="完了","-",TODAY()-B24))</f>
        <v/>
      </c>
      <c r="I24" s="29" t="str">
        <f aca="true">IF(B24="","",IF(OR(F24="完了",F24="取下げ"),"クローズ",IF(AND(G24&lt;&gt;"",TODAY()&gt;G24),"期限超過","対応中")))</f>
        <v/>
      </c>
      <c r="J24" s="27"/>
    </row>
  </sheetData>
  <conditionalFormatting sqref="I5:I24">
    <cfRule type="cellIs" priority="2" operator="equal" aboveAverage="0" equalAverage="0" bottom="0" percent="0" rank="0" text="" dxfId="0">
      <formula>"期限超過"</formula>
    </cfRule>
    <cfRule type="cellIs" priority="3" operator="equal" aboveAverage="0" equalAverage="0" bottom="0" percent="0" rank="0" text="" dxfId="2">
      <formula>"クローズ"</formula>
    </cfRule>
    <cfRule type="cellIs" priority="4" operator="equal" aboveAverage="0" equalAverage="0" bottom="0" percent="0" rank="0" text="" dxfId="1">
      <formula>"対応中"</formula>
    </cfRule>
  </conditionalFormatting>
  <dataValidations count="4">
    <dataValidation allowBlank="true" errorStyle="stop" operator="between" showDropDown="false" showErrorMessage="false" showInputMessage="false" sqref="C5:C24" type="list">
      <formula1>マスタ!$A$2:$A$4</formula1>
      <formula2>0</formula2>
    </dataValidation>
    <dataValidation allowBlank="true" errorStyle="stop" operator="between" showDropDown="false" showErrorMessage="false" showInputMessage="false" sqref="D5:D24" type="list">
      <formula1>マスタ!$B$2:$B$6</formula1>
      <formula2>0</formula2>
    </dataValidation>
    <dataValidation allowBlank="true" errorStyle="stop" operator="between" showDropDown="false" showErrorMessage="false" showInputMessage="false" sqref="E5:E24" type="list">
      <formula1>マスタ!$G$2:$G$4</formula1>
      <formula2>0</formula2>
    </dataValidation>
    <dataValidation allowBlank="true" errorStyle="stop" operator="between" showDropDown="false" showErrorMessage="false" showInputMessage="false" sqref="F5:F24" type="list">
      <formula1>マスタ!$C$2:$C$6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8"/>
    <col collapsed="false" customWidth="true" hidden="false" outlineLevel="0" max="4" min="4" style="0" width="12"/>
    <col collapsed="false" customWidth="true" hidden="false" outlineLevel="0" max="5" min="5" style="0" width="8"/>
    <col collapsed="false" customWidth="true" hidden="false" outlineLevel="0" max="7" min="7" style="0" width="30"/>
    <col collapsed="false" customWidth="true" hidden="false" outlineLevel="0" max="8" min="8" style="0" width="10"/>
  </cols>
  <sheetData>
    <row r="1" customFormat="false" ht="21.6" hidden="false" customHeight="false" outlineLevel="0" collapsed="false">
      <c r="A1" s="9" t="s">
        <v>105</v>
      </c>
      <c r="B1" s="6"/>
      <c r="C1" s="6"/>
      <c r="D1" s="6"/>
      <c r="E1" s="6"/>
      <c r="F1" s="6"/>
      <c r="G1" s="6"/>
      <c r="H1" s="6"/>
    </row>
    <row r="2" customFormat="false" ht="15" hidden="false" customHeight="false" outlineLevel="0" collapsed="false">
      <c r="A2" s="6"/>
      <c r="B2" s="6"/>
      <c r="C2" s="6"/>
      <c r="D2" s="6"/>
      <c r="E2" s="6"/>
      <c r="F2" s="6"/>
      <c r="G2" s="6"/>
      <c r="H2" s="6"/>
    </row>
    <row r="3" customFormat="false" ht="15" hidden="false" customHeight="false" outlineLevel="0" collapsed="false">
      <c r="A3" s="30" t="s">
        <v>106</v>
      </c>
      <c r="B3" s="6"/>
      <c r="C3" s="6"/>
      <c r="D3" s="30" t="s">
        <v>107</v>
      </c>
      <c r="E3" s="6"/>
      <c r="F3" s="6"/>
      <c r="G3" s="30" t="s">
        <v>108</v>
      </c>
      <c r="H3" s="6"/>
    </row>
    <row r="4" customFormat="false" ht="15" hidden="false" customHeight="false" outlineLevel="0" collapsed="false">
      <c r="A4" s="15" t="s">
        <v>16</v>
      </c>
      <c r="B4" s="15" t="s">
        <v>109</v>
      </c>
      <c r="C4" s="6"/>
      <c r="D4" s="15" t="s">
        <v>17</v>
      </c>
      <c r="E4" s="15" t="s">
        <v>109</v>
      </c>
      <c r="F4" s="6"/>
      <c r="G4" s="31" t="s">
        <v>110</v>
      </c>
      <c r="H4" s="32" t="n">
        <f aca="false">COUNTIF(案件管理台帳!$I$5:$I$24,"期限超過")</f>
        <v>1</v>
      </c>
    </row>
    <row r="5" customFormat="false" ht="15" hidden="false" customHeight="false" outlineLevel="0" collapsed="false">
      <c r="A5" s="31" t="s">
        <v>26</v>
      </c>
      <c r="B5" s="16" t="n">
        <f aca="false">COUNTIF(案件管理台帳!$D$5:$D$24,A5)</f>
        <v>1</v>
      </c>
      <c r="C5" s="6"/>
      <c r="D5" s="31" t="s">
        <v>27</v>
      </c>
      <c r="E5" s="16" t="n">
        <f aca="false">COUNTIF(案件管理台帳!$F$5:$F$24,D5)</f>
        <v>0</v>
      </c>
      <c r="F5" s="6"/>
      <c r="G5" s="31" t="s">
        <v>111</v>
      </c>
      <c r="H5" s="32" t="n">
        <f aca="false">COUNTIFS(案件管理台帳!$E$5:$E$24,"高",案件管理台帳!$F$5:$F$24,"&lt;&gt;完了",案件管理台帳!$F$5:$F$24,"&lt;&gt;取下げ",案件管理台帳!$B$5:$B$24,"&lt;&gt;")</f>
        <v>0</v>
      </c>
    </row>
    <row r="6" customFormat="false" ht="15" hidden="false" customHeight="false" outlineLevel="0" collapsed="false">
      <c r="A6" s="31" t="s">
        <v>34</v>
      </c>
      <c r="B6" s="16" t="n">
        <f aca="false">COUNTIF(案件管理台帳!$D$5:$D$24,A6)</f>
        <v>0</v>
      </c>
      <c r="C6" s="6"/>
      <c r="D6" s="31" t="s">
        <v>35</v>
      </c>
      <c r="E6" s="16" t="n">
        <f aca="false">COUNTIF(案件管理台帳!$F$5:$F$24,D6)</f>
        <v>1</v>
      </c>
      <c r="F6" s="6"/>
      <c r="G6" s="31" t="s">
        <v>112</v>
      </c>
      <c r="H6" s="32" t="str">
        <f aca="false">IFERROR(ROUND(AVERAGEIFS(案件管理台帳!$H$5:$H$24,案件管理台帳!$I$5:$I$24,"対応中"),1),"-")</f>
        <v>-</v>
      </c>
    </row>
    <row r="7" customFormat="false" ht="15" hidden="false" customHeight="false" outlineLevel="0" collapsed="false">
      <c r="A7" s="31" t="s">
        <v>42</v>
      </c>
      <c r="B7" s="16" t="n">
        <f aca="false">COUNTIF(案件管理台帳!$D$5:$D$24,A7)</f>
        <v>0</v>
      </c>
      <c r="C7" s="6"/>
      <c r="D7" s="31" t="s">
        <v>43</v>
      </c>
      <c r="E7" s="16" t="n">
        <f aca="false">COUNTIF(案件管理台帳!$F$5:$F$24,D7)</f>
        <v>0</v>
      </c>
      <c r="F7" s="6"/>
      <c r="G7" s="6"/>
      <c r="H7" s="6"/>
    </row>
    <row r="8" customFormat="false" ht="15" hidden="false" customHeight="false" outlineLevel="0" collapsed="false">
      <c r="A8" s="31" t="s">
        <v>47</v>
      </c>
      <c r="B8" s="16" t="n">
        <f aca="false">COUNTIF(案件管理台帳!$D$5:$D$24,A8)</f>
        <v>0</v>
      </c>
      <c r="C8" s="6"/>
      <c r="D8" s="31" t="s">
        <v>48</v>
      </c>
      <c r="E8" s="16" t="n">
        <f aca="false">COUNTIF(案件管理台帳!$F$5:$F$24,D8)</f>
        <v>0</v>
      </c>
      <c r="F8" s="6"/>
      <c r="G8" s="6"/>
      <c r="H8" s="6"/>
    </row>
    <row r="9" customFormat="false" ht="15" hidden="false" customHeight="false" outlineLevel="0" collapsed="false">
      <c r="A9" s="31" t="s">
        <v>51</v>
      </c>
      <c r="B9" s="16" t="n">
        <f aca="false">COUNTIF(案件管理台帳!$D$5:$D$24,A9)</f>
        <v>0</v>
      </c>
      <c r="C9" s="6"/>
      <c r="D9" s="31" t="s">
        <v>52</v>
      </c>
      <c r="E9" s="16" t="n">
        <f aca="false">COUNTIF(案件管理台帳!$F$5:$F$24,D9)</f>
        <v>0</v>
      </c>
      <c r="F9" s="6"/>
      <c r="G9" s="6"/>
      <c r="H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6"/>
    </row>
  </sheetData>
  <conditionalFormatting sqref="H4:H5">
    <cfRule type="cellIs" priority="2" operator="greaterThan" aboveAverage="0" equalAverage="0" bottom="0" percent="0" rank="0" text="" dxfId="0">
      <formula>0</formula>
    </cfRule>
    <cfRule type="cellIs" priority="3" operator="equal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2026-07-14T01:06:17Z</dcterms:created>
  <dc:creator>openpyxl</dc:creator>
  <dc:description/>
  <dc:language>en-US</dc:language>
  <cp:lastModifiedBy/>
  <dcterms:modified xsi:type="dcterms:W3CDTF">2026-07-14T10:06:18Z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